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9CF537CA-9223-415C-937E-030F1997A8E7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N388" i="3" l="1"/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L316" i="18"/>
  <c r="L315" i="18"/>
  <c r="N314" i="18"/>
  <c r="M314" i="18"/>
  <c r="O313" i="18"/>
  <c r="P311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M290" i="18" s="1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L256" i="18"/>
  <c r="L255" i="18"/>
  <c r="N254" i="18"/>
  <c r="M254" i="18"/>
  <c r="M252" i="18" s="1"/>
  <c r="O253" i="18"/>
  <c r="P251" i="18"/>
  <c r="O251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P141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L54" i="18"/>
  <c r="O54" i="18" s="1"/>
  <c r="N49" i="18"/>
  <c r="L49" i="18"/>
  <c r="M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M34" i="18"/>
  <c r="P34" i="18" s="1"/>
  <c r="M33" i="18"/>
  <c r="P33" i="18" s="1"/>
  <c r="M32" i="18"/>
  <c r="P32" i="18" s="1"/>
  <c r="M31" i="18"/>
  <c r="P31" i="18" s="1"/>
  <c r="M30" i="18"/>
  <c r="P30" i="18" s="1"/>
  <c r="O25" i="18"/>
  <c r="N25" i="18"/>
  <c r="M25" i="18"/>
  <c r="P25" i="18" s="1"/>
  <c r="L25" i="18"/>
  <c r="L19" i="18" s="1"/>
  <c r="N24" i="18"/>
  <c r="M24" i="18"/>
  <c r="P24" i="18" s="1"/>
  <c r="P23" i="18"/>
  <c r="N23" i="18"/>
  <c r="M23" i="18"/>
  <c r="P21" i="18"/>
  <c r="O21" i="18"/>
  <c r="N21" i="18"/>
  <c r="M21" i="18"/>
  <c r="L21" i="18"/>
  <c r="M19" i="18"/>
  <c r="P19" i="18" s="1"/>
  <c r="P15" i="18"/>
  <c r="N15" i="18"/>
  <c r="M15" i="18"/>
  <c r="P14" i="18"/>
  <c r="M14" i="18"/>
  <c r="M13" i="18"/>
  <c r="P13" i="18" s="1"/>
  <c r="M11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O221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N141" i="17"/>
  <c r="M141" i="17"/>
  <c r="P141" i="17" s="1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O54" i="17"/>
  <c r="N54" i="17"/>
  <c r="M54" i="17"/>
  <c r="L54" i="17"/>
  <c r="N49" i="17"/>
  <c r="L49" i="17"/>
  <c r="M49" i="17" s="1"/>
  <c r="L47" i="17"/>
  <c r="L46" i="17"/>
  <c r="N45" i="17"/>
  <c r="M45" i="17"/>
  <c r="P42" i="17"/>
  <c r="N42" i="17"/>
  <c r="M42" i="17"/>
  <c r="L42" i="17"/>
  <c r="P36" i="17"/>
  <c r="O36" i="17"/>
  <c r="P35" i="17"/>
  <c r="O35" i="17"/>
  <c r="M34" i="17"/>
  <c r="P33" i="17"/>
  <c r="M33" i="17"/>
  <c r="M32" i="17"/>
  <c r="P32" i="17" s="1"/>
  <c r="P31" i="17"/>
  <c r="M31" i="17"/>
  <c r="M29" i="17" s="1"/>
  <c r="P29" i="17" s="1"/>
  <c r="M30" i="17"/>
  <c r="P30" i="17" s="1"/>
  <c r="O25" i="17"/>
  <c r="N25" i="17"/>
  <c r="M25" i="17"/>
  <c r="P25" i="17" s="1"/>
  <c r="L25" i="17"/>
  <c r="P24" i="17"/>
  <c r="N24" i="17"/>
  <c r="M24" i="17"/>
  <c r="N23" i="17"/>
  <c r="M23" i="17"/>
  <c r="P23" i="17" s="1"/>
  <c r="O21" i="17"/>
  <c r="N21" i="17"/>
  <c r="N19" i="17" s="1"/>
  <c r="M21" i="17"/>
  <c r="L21" i="17"/>
  <c r="O19" i="17"/>
  <c r="L19" i="17"/>
  <c r="N15" i="17"/>
  <c r="L15" i="17"/>
  <c r="O15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P314" i="16" s="1"/>
  <c r="O313" i="16"/>
  <c r="O311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L296" i="16"/>
  <c r="L295" i="16"/>
  <c r="N294" i="16"/>
  <c r="M294" i="16"/>
  <c r="P294" i="16" s="1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N224" i="16"/>
  <c r="M224" i="16"/>
  <c r="M222" i="16" s="1"/>
  <c r="O223" i="16"/>
  <c r="N221" i="16"/>
  <c r="M221" i="16"/>
  <c r="P221" i="16" s="1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L146" i="16"/>
  <c r="L145" i="16"/>
  <c r="N144" i="16"/>
  <c r="M144" i="16"/>
  <c r="O143" i="16"/>
  <c r="N141" i="16"/>
  <c r="M141" i="16"/>
  <c r="L141" i="16"/>
  <c r="O141" i="16" s="1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P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N54" i="16"/>
  <c r="M54" i="16"/>
  <c r="L54" i="16"/>
  <c r="O54" i="16" s="1"/>
  <c r="N49" i="16"/>
  <c r="L49" i="16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M32" i="16"/>
  <c r="P32" i="16" s="1"/>
  <c r="M31" i="16"/>
  <c r="M30" i="16"/>
  <c r="P30" i="16" s="1"/>
  <c r="O25" i="16"/>
  <c r="N25" i="16"/>
  <c r="N15" i="16" s="1"/>
  <c r="M25" i="16"/>
  <c r="P25" i="16" s="1"/>
  <c r="L25" i="16"/>
  <c r="N24" i="16"/>
  <c r="M24" i="16"/>
  <c r="N23" i="16"/>
  <c r="M23" i="16"/>
  <c r="P21" i="16"/>
  <c r="O21" i="16"/>
  <c r="N21" i="16"/>
  <c r="M21" i="16"/>
  <c r="L21" i="16"/>
  <c r="O19" i="16"/>
  <c r="N19" i="16"/>
  <c r="M19" i="16"/>
  <c r="P19" i="16" s="1"/>
  <c r="L19" i="16"/>
  <c r="L15" i="16"/>
  <c r="O15" i="16" s="1"/>
  <c r="M11" i="16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N272" i="15"/>
  <c r="M272" i="15"/>
  <c r="L272" i="15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O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P67" i="15" s="1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P36" i="15"/>
  <c r="O36" i="15"/>
  <c r="P35" i="15"/>
  <c r="O35" i="15"/>
  <c r="M34" i="15"/>
  <c r="P34" i="15" s="1"/>
  <c r="M33" i="15"/>
  <c r="P33" i="15" s="1"/>
  <c r="M32" i="15"/>
  <c r="P31" i="15"/>
  <c r="M31" i="15"/>
  <c r="P29" i="15"/>
  <c r="M29" i="15"/>
  <c r="N25" i="15"/>
  <c r="M25" i="15"/>
  <c r="L25" i="15"/>
  <c r="O25" i="15" s="1"/>
  <c r="P24" i="15"/>
  <c r="N24" i="15"/>
  <c r="M24" i="15"/>
  <c r="N23" i="15"/>
  <c r="M23" i="15"/>
  <c r="P23" i="15" s="1"/>
  <c r="O21" i="15"/>
  <c r="N21" i="15"/>
  <c r="M21" i="15"/>
  <c r="P21" i="15" s="1"/>
  <c r="L21" i="15"/>
  <c r="L19" i="15" s="1"/>
  <c r="O19" i="15" s="1"/>
  <c r="N19" i="15"/>
  <c r="M19" i="15"/>
  <c r="O15" i="15"/>
  <c r="N15" i="15"/>
  <c r="L15" i="15"/>
  <c r="M14" i="15"/>
  <c r="P14" i="15" s="1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4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M118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M68" i="14" s="1"/>
  <c r="M66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M43" i="14" s="1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P32" i="14" s="1"/>
  <c r="M31" i="14"/>
  <c r="M30" i="14"/>
  <c r="P30" i="14" s="1"/>
  <c r="O25" i="14"/>
  <c r="N25" i="14"/>
  <c r="N15" i="14" s="1"/>
  <c r="M25" i="14"/>
  <c r="P25" i="14" s="1"/>
  <c r="L25" i="14"/>
  <c r="N24" i="14"/>
  <c r="M24" i="14"/>
  <c r="N23" i="14"/>
  <c r="M23" i="14"/>
  <c r="P21" i="14"/>
  <c r="O21" i="14"/>
  <c r="N21" i="14"/>
  <c r="M21" i="14"/>
  <c r="L21" i="14"/>
  <c r="O19" i="14"/>
  <c r="N19" i="14"/>
  <c r="M19" i="14"/>
  <c r="P19" i="14" s="1"/>
  <c r="L19" i="14"/>
  <c r="L15" i="14"/>
  <c r="O15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L277" i="13"/>
  <c r="L276" i="13"/>
  <c r="N275" i="13"/>
  <c r="M275" i="13"/>
  <c r="O274" i="13"/>
  <c r="P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L146" i="13"/>
  <c r="L145" i="13"/>
  <c r="N144" i="13"/>
  <c r="M144" i="13"/>
  <c r="O143" i="13"/>
  <c r="O141" i="13"/>
  <c r="N141" i="13"/>
  <c r="M141" i="13"/>
  <c r="P141" i="13" s="1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O42" i="13" s="1"/>
  <c r="P36" i="13"/>
  <c r="O36" i="13"/>
  <c r="P35" i="13"/>
  <c r="O35" i="13"/>
  <c r="M34" i="13"/>
  <c r="P34" i="13" s="1"/>
  <c r="M33" i="13"/>
  <c r="P33" i="13" s="1"/>
  <c r="M32" i="13"/>
  <c r="P31" i="13"/>
  <c r="M31" i="13"/>
  <c r="P29" i="13"/>
  <c r="M29" i="13"/>
  <c r="N25" i="13"/>
  <c r="M25" i="13"/>
  <c r="L25" i="13"/>
  <c r="P24" i="13"/>
  <c r="N24" i="13"/>
  <c r="M24" i="13"/>
  <c r="P23" i="13"/>
  <c r="N23" i="13"/>
  <c r="M23" i="13"/>
  <c r="O21" i="13"/>
  <c r="N21" i="13"/>
  <c r="M21" i="13"/>
  <c r="P21" i="13" s="1"/>
  <c r="L21" i="13"/>
  <c r="M19" i="13"/>
  <c r="L19" i="13"/>
  <c r="O19" i="13" s="1"/>
  <c r="N15" i="13"/>
  <c r="M14" i="13"/>
  <c r="P14" i="13" s="1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L146" i="12"/>
  <c r="L145" i="12"/>
  <c r="N144" i="12"/>
  <c r="M144" i="12"/>
  <c r="M142" i="12" s="1"/>
  <c r="O143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O54" i="12"/>
  <c r="N54" i="12"/>
  <c r="M54" i="12"/>
  <c r="P54" i="12" s="1"/>
  <c r="L54" i="12"/>
  <c r="N49" i="12"/>
  <c r="L49" i="12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P32" i="12"/>
  <c r="M32" i="12"/>
  <c r="P31" i="12"/>
  <c r="M31" i="12"/>
  <c r="M30" i="12"/>
  <c r="P30" i="12" s="1"/>
  <c r="M29" i="12"/>
  <c r="P25" i="12"/>
  <c r="O25" i="12"/>
  <c r="N25" i="12"/>
  <c r="M25" i="12"/>
  <c r="L25" i="12"/>
  <c r="P24" i="12"/>
  <c r="N24" i="12"/>
  <c r="M24" i="12"/>
  <c r="N23" i="12"/>
  <c r="M23" i="12"/>
  <c r="P23" i="12" s="1"/>
  <c r="N21" i="12"/>
  <c r="N19" i="12" s="1"/>
  <c r="M21" i="12"/>
  <c r="P21" i="12" s="1"/>
  <c r="L21" i="12"/>
  <c r="N15" i="12"/>
  <c r="M15" i="12"/>
  <c r="P15" i="12" s="1"/>
  <c r="L15" i="12"/>
  <c r="O15" i="12" s="1"/>
  <c r="M14" i="12"/>
  <c r="P14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L277" i="11"/>
  <c r="L276" i="11"/>
  <c r="N275" i="11"/>
  <c r="M275" i="11"/>
  <c r="M273" i="11" s="1"/>
  <c r="O274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L256" i="11"/>
  <c r="L255" i="11"/>
  <c r="N254" i="11"/>
  <c r="M254" i="11"/>
  <c r="O253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O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O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L72" i="11"/>
  <c r="L71" i="11"/>
  <c r="N70" i="11"/>
  <c r="M70" i="11"/>
  <c r="O69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4" i="11" s="1"/>
  <c r="P33" i="11"/>
  <c r="M33" i="11"/>
  <c r="P32" i="11"/>
  <c r="M32" i="11"/>
  <c r="M31" i="11"/>
  <c r="P31" i="11" s="1"/>
  <c r="M30" i="11"/>
  <c r="P30" i="11" s="1"/>
  <c r="M29" i="11"/>
  <c r="P25" i="11"/>
  <c r="O25" i="11"/>
  <c r="N25" i="11"/>
  <c r="M25" i="11"/>
  <c r="L25" i="11"/>
  <c r="N24" i="11"/>
  <c r="M24" i="11"/>
  <c r="P24" i="11" s="1"/>
  <c r="N23" i="11"/>
  <c r="M23" i="11"/>
  <c r="P23" i="11" s="1"/>
  <c r="P21" i="11"/>
  <c r="N21" i="11"/>
  <c r="M21" i="11"/>
  <c r="L21" i="11"/>
  <c r="P19" i="11"/>
  <c r="N19" i="11"/>
  <c r="M19" i="11"/>
  <c r="N15" i="11"/>
  <c r="M15" i="11"/>
  <c r="L15" i="11"/>
  <c r="O15" i="11" s="1"/>
  <c r="P14" i="11"/>
  <c r="M14" i="1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O330" i="10"/>
  <c r="N330" i="10"/>
  <c r="M330" i="10"/>
  <c r="P330" i="10" s="1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M222" i="10" s="1"/>
  <c r="P222" i="10" s="1"/>
  <c r="O223" i="10"/>
  <c r="P221" i="10"/>
  <c r="O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M144" i="10"/>
  <c r="O143" i="10"/>
  <c r="O141" i="10"/>
  <c r="N141" i="10"/>
  <c r="M141" i="10"/>
  <c r="P141" i="10" s="1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J107" i="10"/>
  <c r="J106" i="10"/>
  <c r="J105" i="10"/>
  <c r="J104" i="10"/>
  <c r="N102" i="10"/>
  <c r="L102" i="10"/>
  <c r="L100" i="10"/>
  <c r="L99" i="10"/>
  <c r="N98" i="10"/>
  <c r="M98" i="10"/>
  <c r="O97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N67" i="10"/>
  <c r="M67" i="10"/>
  <c r="L67" i="10"/>
  <c r="O67" i="10" s="1"/>
  <c r="J65" i="10"/>
  <c r="I65" i="10"/>
  <c r="J64" i="10"/>
  <c r="I64" i="10"/>
  <c r="N61" i="10"/>
  <c r="L61" i="10"/>
  <c r="O61" i="10" s="1"/>
  <c r="L59" i="10"/>
  <c r="L58" i="10"/>
  <c r="N57" i="10"/>
  <c r="M57" i="10"/>
  <c r="O54" i="10"/>
  <c r="N54" i="10"/>
  <c r="M54" i="10"/>
  <c r="P54" i="10" s="1"/>
  <c r="L54" i="10"/>
  <c r="N49" i="10"/>
  <c r="L49" i="10"/>
  <c r="O49" i="10" s="1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P34" i="10"/>
  <c r="M34" i="10"/>
  <c r="P33" i="10"/>
  <c r="M33" i="10"/>
  <c r="M32" i="10"/>
  <c r="P32" i="10" s="1"/>
  <c r="M31" i="10"/>
  <c r="M30" i="10"/>
  <c r="P30" i="10" s="1"/>
  <c r="O25" i="10"/>
  <c r="N25" i="10"/>
  <c r="M25" i="10"/>
  <c r="P25" i="10" s="1"/>
  <c r="L25" i="10"/>
  <c r="N24" i="10"/>
  <c r="M24" i="10"/>
  <c r="N23" i="10"/>
  <c r="M23" i="10"/>
  <c r="P21" i="10"/>
  <c r="O21" i="10"/>
  <c r="N21" i="10"/>
  <c r="M21" i="10"/>
  <c r="L21" i="10"/>
  <c r="O19" i="10"/>
  <c r="M19" i="10"/>
  <c r="P19" i="10" s="1"/>
  <c r="L19" i="10"/>
  <c r="P15" i="10"/>
  <c r="M15" i="10"/>
  <c r="L15" i="10"/>
  <c r="O15" i="10" s="1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1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P294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L124" i="9"/>
  <c r="L123" i="9"/>
  <c r="N122" i="9"/>
  <c r="M122" i="9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P95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N54" i="9"/>
  <c r="M54" i="9"/>
  <c r="L54" i="9"/>
  <c r="O54" i="9" s="1"/>
  <c r="N49" i="9"/>
  <c r="L49" i="9"/>
  <c r="M49" i="9" s="1"/>
  <c r="L47" i="9"/>
  <c r="L46" i="9"/>
  <c r="N45" i="9"/>
  <c r="M45" i="9"/>
  <c r="N42" i="9"/>
  <c r="M42" i="9"/>
  <c r="L42" i="9"/>
  <c r="O42" i="9" s="1"/>
  <c r="P36" i="9"/>
  <c r="O36" i="9"/>
  <c r="P35" i="9"/>
  <c r="O35" i="9"/>
  <c r="M34" i="9"/>
  <c r="P34" i="9" s="1"/>
  <c r="M33" i="9"/>
  <c r="P33" i="9" s="1"/>
  <c r="M32" i="9"/>
  <c r="P32" i="9" s="1"/>
  <c r="P31" i="9"/>
  <c r="M31" i="9"/>
  <c r="M29" i="9" s="1"/>
  <c r="P29" i="9" s="1"/>
  <c r="P30" i="9"/>
  <c r="M30" i="9"/>
  <c r="N25" i="9"/>
  <c r="M25" i="9"/>
  <c r="P25" i="9" s="1"/>
  <c r="L25" i="9"/>
  <c r="L19" i="9" s="1"/>
  <c r="P24" i="9"/>
  <c r="N24" i="9"/>
  <c r="M24" i="9"/>
  <c r="P23" i="9"/>
  <c r="N23" i="9"/>
  <c r="M23" i="9"/>
  <c r="O21" i="9"/>
  <c r="N21" i="9"/>
  <c r="M21" i="9"/>
  <c r="L21" i="9"/>
  <c r="P15" i="9"/>
  <c r="N15" i="9"/>
  <c r="M15" i="9"/>
  <c r="M13" i="9"/>
  <c r="P13" i="9" s="1"/>
  <c r="J677" i="8"/>
  <c r="J676" i="8"/>
  <c r="J675" i="8"/>
  <c r="J674" i="8"/>
  <c r="J673" i="8"/>
  <c r="J672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O293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N221" i="8"/>
  <c r="M221" i="8"/>
  <c r="L221" i="8"/>
  <c r="O221" i="8" s="1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M118" i="8" s="1"/>
  <c r="O121" i="8"/>
  <c r="P119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O97" i="8"/>
  <c r="N95" i="8"/>
  <c r="M95" i="8"/>
  <c r="P95" i="8" s="1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N67" i="8"/>
  <c r="M67" i="8"/>
  <c r="L67" i="8"/>
  <c r="O67" i="8" s="1"/>
  <c r="J65" i="8"/>
  <c r="I65" i="8"/>
  <c r="J64" i="8"/>
  <c r="I64" i="8"/>
  <c r="N61" i="8"/>
  <c r="L61" i="8"/>
  <c r="L59" i="8"/>
  <c r="L58" i="8"/>
  <c r="N57" i="8"/>
  <c r="M57" i="8"/>
  <c r="M55" i="8" s="1"/>
  <c r="N54" i="8"/>
  <c r="M54" i="8"/>
  <c r="P54" i="8" s="1"/>
  <c r="L54" i="8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M32" i="8"/>
  <c r="M31" i="8"/>
  <c r="N25" i="8"/>
  <c r="N15" i="8" s="1"/>
  <c r="M25" i="8"/>
  <c r="L25" i="8"/>
  <c r="O25" i="8" s="1"/>
  <c r="N24" i="8"/>
  <c r="M24" i="8"/>
  <c r="P23" i="8"/>
  <c r="N23" i="8"/>
  <c r="M23" i="8"/>
  <c r="P21" i="8"/>
  <c r="O21" i="8"/>
  <c r="N21" i="8"/>
  <c r="M21" i="8"/>
  <c r="L21" i="8"/>
  <c r="N19" i="8"/>
  <c r="M19" i="8"/>
  <c r="P19" i="8" s="1"/>
  <c r="L19" i="8"/>
  <c r="O19" i="8" s="1"/>
  <c r="O15" i="8"/>
  <c r="L15" i="8"/>
  <c r="M13" i="8"/>
  <c r="P13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J504" i="7"/>
  <c r="I504" i="7"/>
  <c r="K504" i="7" s="1"/>
  <c r="J503" i="7"/>
  <c r="I503" i="7"/>
  <c r="K503" i="7" s="1"/>
  <c r="J502" i="7"/>
  <c r="I502" i="7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M310" i="7" s="1"/>
  <c r="P310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M271" i="7" s="1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J64" i="7"/>
  <c r="I64" i="7"/>
  <c r="N61" i="7"/>
  <c r="L61" i="7"/>
  <c r="L59" i="7"/>
  <c r="L58" i="7"/>
  <c r="N57" i="7"/>
  <c r="M57" i="7"/>
  <c r="P54" i="7"/>
  <c r="O54" i="7"/>
  <c r="N54" i="7"/>
  <c r="M54" i="7"/>
  <c r="L54" i="7"/>
  <c r="N49" i="7"/>
  <c r="L49" i="7"/>
  <c r="M49" i="7" s="1"/>
  <c r="L47" i="7"/>
  <c r="L46" i="7"/>
  <c r="N45" i="7"/>
  <c r="M45" i="7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P31" i="7"/>
  <c r="M31" i="7"/>
  <c r="M29" i="7" s="1"/>
  <c r="P29" i="7" s="1"/>
  <c r="N25" i="7"/>
  <c r="M25" i="7"/>
  <c r="P25" i="7" s="1"/>
  <c r="L25" i="7"/>
  <c r="P24" i="7"/>
  <c r="N24" i="7"/>
  <c r="M24" i="7"/>
  <c r="P23" i="7"/>
  <c r="N23" i="7"/>
  <c r="M23" i="7"/>
  <c r="N21" i="7"/>
  <c r="M21" i="7"/>
  <c r="L21" i="7"/>
  <c r="O21" i="7" s="1"/>
  <c r="L19" i="7"/>
  <c r="P15" i="7"/>
  <c r="N15" i="7"/>
  <c r="M15" i="7"/>
  <c r="M14" i="7"/>
  <c r="P14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L316" i="6"/>
  <c r="L315" i="6"/>
  <c r="N314" i="6"/>
  <c r="M314" i="6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L256" i="6"/>
  <c r="L255" i="6"/>
  <c r="N254" i="6"/>
  <c r="M254" i="6"/>
  <c r="M252" i="6" s="1"/>
  <c r="M250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M220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O143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M74" i="6" s="1"/>
  <c r="L72" i="6"/>
  <c r="L71" i="6"/>
  <c r="N70" i="6"/>
  <c r="M70" i="6"/>
  <c r="O69" i="6"/>
  <c r="N67" i="6"/>
  <c r="M67" i="6"/>
  <c r="P67" i="6" s="1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P32" i="6"/>
  <c r="M32" i="6"/>
  <c r="M31" i="6"/>
  <c r="P31" i="6" s="1"/>
  <c r="M30" i="6"/>
  <c r="P30" i="6" s="1"/>
  <c r="P25" i="6"/>
  <c r="O25" i="6"/>
  <c r="N25" i="6"/>
  <c r="N15" i="6" s="1"/>
  <c r="M25" i="6"/>
  <c r="L25" i="6"/>
  <c r="N24" i="6"/>
  <c r="M24" i="6"/>
  <c r="N23" i="6"/>
  <c r="M23" i="6"/>
  <c r="P21" i="6"/>
  <c r="O21" i="6"/>
  <c r="N21" i="6"/>
  <c r="M21" i="6"/>
  <c r="L21" i="6"/>
  <c r="M19" i="6"/>
  <c r="L19" i="6"/>
  <c r="O19" i="6" s="1"/>
  <c r="M15" i="6"/>
  <c r="P15" i="6" s="1"/>
  <c r="L15" i="6"/>
  <c r="O15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L54" i="5"/>
  <c r="O54" i="5" s="1"/>
  <c r="N49" i="5"/>
  <c r="L49" i="5"/>
  <c r="O49" i="5" s="1"/>
  <c r="L47" i="5"/>
  <c r="L46" i="5"/>
  <c r="N45" i="5"/>
  <c r="M45" i="5"/>
  <c r="M43" i="5" s="1"/>
  <c r="M41" i="5" s="1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M32" i="5"/>
  <c r="P31" i="5"/>
  <c r="M31" i="5"/>
  <c r="P29" i="5"/>
  <c r="M29" i="5"/>
  <c r="N25" i="5"/>
  <c r="M25" i="5"/>
  <c r="L25" i="5"/>
  <c r="O25" i="5" s="1"/>
  <c r="N24" i="5"/>
  <c r="M24" i="5"/>
  <c r="P24" i="5" s="1"/>
  <c r="P23" i="5"/>
  <c r="N23" i="5"/>
  <c r="M23" i="5"/>
  <c r="O21" i="5"/>
  <c r="N21" i="5"/>
  <c r="M21" i="5"/>
  <c r="P21" i="5" s="1"/>
  <c r="L21" i="5"/>
  <c r="L19" i="5" s="1"/>
  <c r="O19" i="5" s="1"/>
  <c r="N19" i="5"/>
  <c r="M19" i="5"/>
  <c r="O15" i="5"/>
  <c r="N15" i="5"/>
  <c r="L15" i="5"/>
  <c r="M14" i="5"/>
  <c r="P14" i="5" s="1"/>
  <c r="M13" i="5"/>
  <c r="P13" i="5" s="1"/>
  <c r="P11" i="5"/>
  <c r="M11" i="5"/>
  <c r="J677" i="4"/>
  <c r="J676" i="4"/>
  <c r="J675" i="4"/>
  <c r="J674" i="4"/>
  <c r="J673" i="4"/>
  <c r="J672" i="4"/>
  <c r="N671" i="4"/>
  <c r="L671" i="4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O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P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L72" i="4"/>
  <c r="L71" i="4"/>
  <c r="N70" i="4"/>
  <c r="M70" i="4"/>
  <c r="M68" i="4" s="1"/>
  <c r="O69" i="4"/>
  <c r="P67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M57" i="4"/>
  <c r="O54" i="4"/>
  <c r="N54" i="4"/>
  <c r="M54" i="4"/>
  <c r="L54" i="4"/>
  <c r="N49" i="4"/>
  <c r="L49" i="4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P33" i="4"/>
  <c r="M33" i="4"/>
  <c r="M32" i="4"/>
  <c r="P32" i="4" s="1"/>
  <c r="P31" i="4"/>
  <c r="M31" i="4"/>
  <c r="M29" i="4" s="1"/>
  <c r="M30" i="4"/>
  <c r="P30" i="4" s="1"/>
  <c r="O25" i="4"/>
  <c r="N25" i="4"/>
  <c r="M25" i="4"/>
  <c r="P25" i="4" s="1"/>
  <c r="L25" i="4"/>
  <c r="N24" i="4"/>
  <c r="M24" i="4"/>
  <c r="P24" i="4" s="1"/>
  <c r="N23" i="4"/>
  <c r="M23" i="4"/>
  <c r="P21" i="4"/>
  <c r="N21" i="4"/>
  <c r="M21" i="4"/>
  <c r="M19" i="4" s="1"/>
  <c r="L21" i="4"/>
  <c r="O21" i="4" s="1"/>
  <c r="O19" i="4"/>
  <c r="N19" i="4"/>
  <c r="L19" i="4"/>
  <c r="N15" i="4"/>
  <c r="M15" i="4"/>
  <c r="P15" i="4" s="1"/>
  <c r="L15" i="4"/>
  <c r="O15" i="4" s="1"/>
  <c r="M14" i="4"/>
  <c r="P14" i="4" s="1"/>
  <c r="M11" i="4"/>
  <c r="P11" i="4" s="1"/>
  <c r="M9" i="4"/>
  <c r="P9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M250" i="3" s="1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L124" i="3"/>
  <c r="L123" i="3"/>
  <c r="N122" i="3"/>
  <c r="M122" i="3"/>
  <c r="M120" i="3" s="1"/>
  <c r="O121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P42" i="3"/>
  <c r="O42" i="3"/>
  <c r="N42" i="3"/>
  <c r="M42" i="3"/>
  <c r="L42" i="3"/>
  <c r="P36" i="3"/>
  <c r="O36" i="3"/>
  <c r="P35" i="3"/>
  <c r="O35" i="3"/>
  <c r="M34" i="3"/>
  <c r="P34" i="3" s="1"/>
  <c r="P33" i="3"/>
  <c r="M33" i="3"/>
  <c r="M32" i="3"/>
  <c r="P32" i="3" s="1"/>
  <c r="M31" i="3"/>
  <c r="P31" i="3" s="1"/>
  <c r="M30" i="3"/>
  <c r="P30" i="3" s="1"/>
  <c r="O25" i="3"/>
  <c r="N25" i="3"/>
  <c r="M25" i="3"/>
  <c r="P25" i="3" s="1"/>
  <c r="L25" i="3"/>
  <c r="N24" i="3"/>
  <c r="M24" i="3"/>
  <c r="P24" i="3" s="1"/>
  <c r="N23" i="3"/>
  <c r="M23" i="3"/>
  <c r="P21" i="3"/>
  <c r="O21" i="3"/>
  <c r="N21" i="3"/>
  <c r="N19" i="3" s="1"/>
  <c r="M21" i="3"/>
  <c r="L21" i="3"/>
  <c r="O19" i="3"/>
  <c r="M19" i="3"/>
  <c r="L19" i="3"/>
  <c r="N15" i="3"/>
  <c r="L15" i="3"/>
  <c r="O15" i="3" s="1"/>
  <c r="P14" i="3"/>
  <c r="M14" i="3"/>
  <c r="M11" i="3"/>
  <c r="P11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J650" i="2"/>
  <c r="I650" i="2"/>
  <c r="K650" i="2" s="1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P311" i="2" s="1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P294" i="2" s="1"/>
  <c r="O293" i="2"/>
  <c r="O291" i="2"/>
  <c r="N291" i="2"/>
  <c r="N291" i="1" s="1"/>
  <c r="M291" i="2"/>
  <c r="P291" i="2" s="1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P251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N221" i="1" s="1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M142" i="2" s="1"/>
  <c r="O143" i="2"/>
  <c r="N141" i="2"/>
  <c r="M141" i="2"/>
  <c r="P141" i="2" s="1"/>
  <c r="L141" i="2"/>
  <c r="L141" i="1" s="1"/>
  <c r="O141" i="1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J112" i="2"/>
  <c r="I112" i="2"/>
  <c r="K112" i="2" s="1"/>
  <c r="J111" i="2"/>
  <c r="I111" i="2"/>
  <c r="J110" i="2"/>
  <c r="I110" i="2"/>
  <c r="K110" i="2" s="1"/>
  <c r="J109" i="2"/>
  <c r="I109" i="2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P95" i="2"/>
  <c r="N95" i="2"/>
  <c r="M95" i="2"/>
  <c r="L95" i="2"/>
  <c r="O95" i="2" s="1"/>
  <c r="J93" i="2"/>
  <c r="I93" i="2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P68" i="2" s="1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L47" i="2"/>
  <c r="L46" i="2"/>
  <c r="N45" i="2"/>
  <c r="M45" i="2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P33" i="2" s="1"/>
  <c r="P32" i="2"/>
  <c r="M32" i="2"/>
  <c r="M30" i="2" s="1"/>
  <c r="P30" i="2" s="1"/>
  <c r="P31" i="2"/>
  <c r="M31" i="2"/>
  <c r="M29" i="2"/>
  <c r="M26" i="2"/>
  <c r="P26" i="2" s="1"/>
  <c r="P25" i="2"/>
  <c r="N25" i="2"/>
  <c r="M25" i="2"/>
  <c r="L25" i="2"/>
  <c r="O25" i="2" s="1"/>
  <c r="P24" i="2"/>
  <c r="N24" i="2"/>
  <c r="M24" i="2"/>
  <c r="P23" i="2"/>
  <c r="N23" i="2"/>
  <c r="M23" i="2"/>
  <c r="N21" i="2"/>
  <c r="M21" i="2"/>
  <c r="P21" i="2" s="1"/>
  <c r="L21" i="2"/>
  <c r="N19" i="2"/>
  <c r="N15" i="2"/>
  <c r="M15" i="2"/>
  <c r="P15" i="2" s="1"/>
  <c r="M14" i="2"/>
  <c r="P14" i="2" s="1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L330" i="1"/>
  <c r="L317" i="1"/>
  <c r="N313" i="1"/>
  <c r="M313" i="1"/>
  <c r="L313" i="1"/>
  <c r="O313" i="1" s="1"/>
  <c r="P311" i="1"/>
  <c r="N311" i="1"/>
  <c r="M311" i="1"/>
  <c r="J307" i="1"/>
  <c r="L297" i="1"/>
  <c r="O293" i="1"/>
  <c r="N293" i="1"/>
  <c r="M293" i="1"/>
  <c r="L293" i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L221" i="1"/>
  <c r="O221" i="1" s="1"/>
  <c r="J214" i="1"/>
  <c r="I214" i="1"/>
  <c r="J198" i="1"/>
  <c r="L147" i="1"/>
  <c r="O143" i="1"/>
  <c r="N143" i="1"/>
  <c r="M143" i="1"/>
  <c r="L143" i="1"/>
  <c r="N141" i="1"/>
  <c r="M141" i="1"/>
  <c r="P141" i="1" s="1"/>
  <c r="L125" i="1"/>
  <c r="N121" i="1"/>
  <c r="M121" i="1"/>
  <c r="L121" i="1"/>
  <c r="O121" i="1" s="1"/>
  <c r="P119" i="1"/>
  <c r="N119" i="1"/>
  <c r="M119" i="1"/>
  <c r="L101" i="1"/>
  <c r="N97" i="1"/>
  <c r="M97" i="1"/>
  <c r="L97" i="1"/>
  <c r="O97" i="1" s="1"/>
  <c r="O95" i="1"/>
  <c r="N95" i="1"/>
  <c r="L95" i="1"/>
  <c r="L73" i="1"/>
  <c r="N69" i="1"/>
  <c r="N21" i="1" s="1"/>
  <c r="N19" i="1" s="1"/>
  <c r="M69" i="1"/>
  <c r="L69" i="1"/>
  <c r="O69" i="1" s="1"/>
  <c r="P67" i="1"/>
  <c r="N67" i="1"/>
  <c r="M67" i="1"/>
  <c r="L60" i="1"/>
  <c r="L54" i="1" s="1"/>
  <c r="L56" i="1"/>
  <c r="N54" i="1"/>
  <c r="M54" i="1"/>
  <c r="P54" i="1" s="1"/>
  <c r="L48" i="1"/>
  <c r="L44" i="1"/>
  <c r="P42" i="1"/>
  <c r="N42" i="1"/>
  <c r="M42" i="1"/>
  <c r="P36" i="1"/>
  <c r="O36" i="1"/>
  <c r="P35" i="1"/>
  <c r="O35" i="1"/>
  <c r="M34" i="1"/>
  <c r="P34" i="1" s="1"/>
  <c r="P33" i="1"/>
  <c r="M33" i="1"/>
  <c r="P32" i="1"/>
  <c r="M32" i="1"/>
  <c r="P31" i="1"/>
  <c r="M31" i="1"/>
  <c r="M30" i="1"/>
  <c r="P30" i="1" s="1"/>
  <c r="M29" i="1"/>
  <c r="P25" i="1"/>
  <c r="N25" i="1"/>
  <c r="M25" i="1"/>
  <c r="P24" i="1"/>
  <c r="N24" i="1"/>
  <c r="M24" i="1"/>
  <c r="N23" i="1"/>
  <c r="M23" i="1"/>
  <c r="N15" i="1"/>
  <c r="M15" i="1"/>
  <c r="P15" i="1" s="1"/>
  <c r="M14" i="1"/>
  <c r="P14" i="1" s="1"/>
  <c r="O439" i="16" l="1"/>
  <c r="O459" i="16"/>
  <c r="K473" i="16"/>
  <c r="K497" i="16"/>
  <c r="K421" i="13"/>
  <c r="K424" i="13"/>
  <c r="O439" i="13"/>
  <c r="O459" i="13"/>
  <c r="K533" i="13"/>
  <c r="O354" i="11"/>
  <c r="N222" i="3"/>
  <c r="N220" i="3" s="1"/>
  <c r="J651" i="2"/>
  <c r="K200" i="3"/>
  <c r="K376" i="3"/>
  <c r="N331" i="6"/>
  <c r="N329" i="6" s="1"/>
  <c r="K617" i="10"/>
  <c r="K630" i="10"/>
  <c r="K343" i="18"/>
  <c r="K432" i="12"/>
  <c r="O435" i="12"/>
  <c r="O599" i="12"/>
  <c r="O564" i="5"/>
  <c r="K396" i="11"/>
  <c r="K112" i="17"/>
  <c r="K633" i="16"/>
  <c r="K133" i="17"/>
  <c r="O555" i="17"/>
  <c r="O564" i="17"/>
  <c r="N312" i="18"/>
  <c r="N310" i="18" s="1"/>
  <c r="O347" i="18"/>
  <c r="K372" i="18"/>
  <c r="K375" i="18"/>
  <c r="K381" i="18"/>
  <c r="J651" i="11"/>
  <c r="K396" i="5"/>
  <c r="N312" i="6"/>
  <c r="N310" i="6" s="1"/>
  <c r="O668" i="18"/>
  <c r="K593" i="2"/>
  <c r="O601" i="2"/>
  <c r="K628" i="2"/>
  <c r="K631" i="2"/>
  <c r="K173" i="5"/>
  <c r="O435" i="7"/>
  <c r="O580" i="16"/>
  <c r="K416" i="5"/>
  <c r="K82" i="18"/>
  <c r="N68" i="8"/>
  <c r="N66" i="8" s="1"/>
  <c r="M292" i="14"/>
  <c r="P292" i="14" s="1"/>
  <c r="N331" i="16"/>
  <c r="N329" i="16" s="1"/>
  <c r="K401" i="17"/>
  <c r="O406" i="17"/>
  <c r="K417" i="17"/>
  <c r="K420" i="17"/>
  <c r="O651" i="18"/>
  <c r="O665" i="18"/>
  <c r="J671" i="7"/>
  <c r="K618" i="14"/>
  <c r="N120" i="6"/>
  <c r="N118" i="6" s="1"/>
  <c r="K398" i="6"/>
  <c r="K427" i="6"/>
  <c r="O439" i="6"/>
  <c r="K450" i="6"/>
  <c r="K464" i="6"/>
  <c r="K473" i="6"/>
  <c r="K482" i="6"/>
  <c r="K633" i="6"/>
  <c r="K200" i="8"/>
  <c r="K204" i="8"/>
  <c r="L254" i="8"/>
  <c r="L252" i="8" s="1"/>
  <c r="L250" i="8" s="1"/>
  <c r="K427" i="8"/>
  <c r="K430" i="8"/>
  <c r="K464" i="8"/>
  <c r="K482" i="8"/>
  <c r="K474" i="14"/>
  <c r="K498" i="14"/>
  <c r="K547" i="14"/>
  <c r="K551" i="14"/>
  <c r="O553" i="14"/>
  <c r="O582" i="14"/>
  <c r="K593" i="14"/>
  <c r="O601" i="14"/>
  <c r="K83" i="15"/>
  <c r="K663" i="16"/>
  <c r="K350" i="9"/>
  <c r="K235" i="14"/>
  <c r="N96" i="2"/>
  <c r="N94" i="2" s="1"/>
  <c r="N222" i="7"/>
  <c r="P222" i="7" s="1"/>
  <c r="N273" i="7"/>
  <c r="N271" i="7" s="1"/>
  <c r="P271" i="7" s="1"/>
  <c r="N68" i="9"/>
  <c r="N66" i="9" s="1"/>
  <c r="K88" i="18"/>
  <c r="O651" i="9"/>
  <c r="N43" i="10"/>
  <c r="N41" i="10" s="1"/>
  <c r="K264" i="4"/>
  <c r="K340" i="4"/>
  <c r="K343" i="4"/>
  <c r="O349" i="4"/>
  <c r="O352" i="4"/>
  <c r="K173" i="9"/>
  <c r="O537" i="10"/>
  <c r="O551" i="10"/>
  <c r="K419" i="12"/>
  <c r="K422" i="12"/>
  <c r="K425" i="12"/>
  <c r="K428" i="12"/>
  <c r="K431" i="12"/>
  <c r="K200" i="14"/>
  <c r="P275" i="7"/>
  <c r="K615" i="7"/>
  <c r="M312" i="14"/>
  <c r="P312" i="14" s="1"/>
  <c r="L70" i="14"/>
  <c r="L68" i="14" s="1"/>
  <c r="L66" i="14" s="1"/>
  <c r="K93" i="14"/>
  <c r="J651" i="14"/>
  <c r="K285" i="7"/>
  <c r="K396" i="7"/>
  <c r="K435" i="7"/>
  <c r="O533" i="7"/>
  <c r="O568" i="7"/>
  <c r="O582" i="7"/>
  <c r="K593" i="7"/>
  <c r="K628" i="7"/>
  <c r="K631" i="7"/>
  <c r="K595" i="8"/>
  <c r="K630" i="8"/>
  <c r="K481" i="5"/>
  <c r="L254" i="6"/>
  <c r="L252" i="6" s="1"/>
  <c r="L250" i="6" s="1"/>
  <c r="K376" i="6"/>
  <c r="K380" i="6"/>
  <c r="K629" i="6"/>
  <c r="K632" i="6"/>
  <c r="K648" i="6"/>
  <c r="K533" i="11"/>
  <c r="K328" i="12"/>
  <c r="K547" i="13"/>
  <c r="K593" i="13"/>
  <c r="N222" i="14"/>
  <c r="N220" i="14" s="1"/>
  <c r="K235" i="16"/>
  <c r="J376" i="1"/>
  <c r="J429" i="1"/>
  <c r="J432" i="1"/>
  <c r="N435" i="1"/>
  <c r="N438" i="1"/>
  <c r="N443" i="1"/>
  <c r="J449" i="1"/>
  <c r="J452" i="1"/>
  <c r="K377" i="9"/>
  <c r="K108" i="12"/>
  <c r="K665" i="15"/>
  <c r="L98" i="17"/>
  <c r="L96" i="17" s="1"/>
  <c r="L94" i="17" s="1"/>
  <c r="K427" i="2"/>
  <c r="L277" i="1"/>
  <c r="J284" i="1"/>
  <c r="J289" i="1"/>
  <c r="L254" i="16"/>
  <c r="O254" i="16" s="1"/>
  <c r="K372" i="16"/>
  <c r="K381" i="16"/>
  <c r="K416" i="16"/>
  <c r="K345" i="9"/>
  <c r="K285" i="15"/>
  <c r="I367" i="16"/>
  <c r="K367" i="16" s="1"/>
  <c r="N671" i="1"/>
  <c r="L668" i="1"/>
  <c r="N120" i="8"/>
  <c r="N118" i="8" s="1"/>
  <c r="P118" i="8" s="1"/>
  <c r="K455" i="10"/>
  <c r="O553" i="10"/>
  <c r="P333" i="11"/>
  <c r="K345" i="11"/>
  <c r="K349" i="11"/>
  <c r="O601" i="11"/>
  <c r="N55" i="13"/>
  <c r="N53" i="13" s="1"/>
  <c r="K189" i="14"/>
  <c r="I401" i="1"/>
  <c r="O537" i="14"/>
  <c r="O568" i="15"/>
  <c r="L70" i="17"/>
  <c r="L68" i="17" s="1"/>
  <c r="O68" i="17" s="1"/>
  <c r="K109" i="17"/>
  <c r="N96" i="18"/>
  <c r="N94" i="18" s="1"/>
  <c r="L98" i="5"/>
  <c r="L96" i="5" s="1"/>
  <c r="L94" i="5" s="1"/>
  <c r="J64" i="1"/>
  <c r="J391" i="1"/>
  <c r="I423" i="1"/>
  <c r="I466" i="1"/>
  <c r="J676" i="1"/>
  <c r="K158" i="7"/>
  <c r="N312" i="7"/>
  <c r="N310" i="7" s="1"/>
  <c r="I375" i="1"/>
  <c r="O380" i="11"/>
  <c r="O404" i="11"/>
  <c r="K88" i="16"/>
  <c r="K328" i="17"/>
  <c r="K345" i="17"/>
  <c r="N331" i="18"/>
  <c r="N329" i="18" s="1"/>
  <c r="K324" i="2"/>
  <c r="K417" i="2"/>
  <c r="K423" i="2"/>
  <c r="K497" i="4"/>
  <c r="P314" i="7"/>
  <c r="N96" i="8"/>
  <c r="N94" i="8" s="1"/>
  <c r="K423" i="8"/>
  <c r="J514" i="1"/>
  <c r="L224" i="9"/>
  <c r="L222" i="9" s="1"/>
  <c r="L220" i="9" s="1"/>
  <c r="P70" i="10"/>
  <c r="M120" i="10"/>
  <c r="P120" i="10" s="1"/>
  <c r="N331" i="12"/>
  <c r="N329" i="12" s="1"/>
  <c r="K380" i="12"/>
  <c r="N661" i="1"/>
  <c r="L567" i="1"/>
  <c r="O567" i="1" s="1"/>
  <c r="J481" i="1"/>
  <c r="J484" i="1"/>
  <c r="J487" i="1"/>
  <c r="J490" i="1"/>
  <c r="I611" i="1"/>
  <c r="I630" i="1"/>
  <c r="K65" i="11"/>
  <c r="N292" i="14"/>
  <c r="N290" i="14" s="1"/>
  <c r="N312" i="14"/>
  <c r="N310" i="14" s="1"/>
  <c r="O347" i="14"/>
  <c r="K350" i="14"/>
  <c r="K377" i="14"/>
  <c r="I367" i="15"/>
  <c r="K367" i="15" s="1"/>
  <c r="N55" i="17"/>
  <c r="N53" i="17" s="1"/>
  <c r="J651" i="17"/>
  <c r="N122" i="1"/>
  <c r="L146" i="1"/>
  <c r="J160" i="1"/>
  <c r="J174" i="1"/>
  <c r="J187" i="1"/>
  <c r="I201" i="1"/>
  <c r="J268" i="1"/>
  <c r="K547" i="4"/>
  <c r="K345" i="5"/>
  <c r="K618" i="8"/>
  <c r="K633" i="8"/>
  <c r="K173" i="18"/>
  <c r="J651" i="18"/>
  <c r="K651" i="18" s="1"/>
  <c r="J155" i="1"/>
  <c r="J169" i="1"/>
  <c r="J183" i="1"/>
  <c r="J196" i="1"/>
  <c r="I219" i="1"/>
  <c r="N292" i="3"/>
  <c r="N290" i="3" s="1"/>
  <c r="O457" i="2"/>
  <c r="K249" i="3"/>
  <c r="L275" i="3"/>
  <c r="O275" i="3" s="1"/>
  <c r="L45" i="6"/>
  <c r="O45" i="6" s="1"/>
  <c r="K597" i="7"/>
  <c r="K629" i="7"/>
  <c r="K425" i="8"/>
  <c r="K431" i="8"/>
  <c r="K465" i="8"/>
  <c r="K474" i="8"/>
  <c r="L45" i="11"/>
  <c r="O45" i="11" s="1"/>
  <c r="N312" i="11"/>
  <c r="N310" i="11" s="1"/>
  <c r="O564" i="15"/>
  <c r="K617" i="15"/>
  <c r="K650" i="15"/>
  <c r="K235" i="17"/>
  <c r="K455" i="17"/>
  <c r="K341" i="18"/>
  <c r="J430" i="1"/>
  <c r="J434" i="1"/>
  <c r="N439" i="1"/>
  <c r="J446" i="1"/>
  <c r="J450" i="1"/>
  <c r="N456" i="1"/>
  <c r="N459" i="1"/>
  <c r="J467" i="1"/>
  <c r="J473" i="1"/>
  <c r="O601" i="3"/>
  <c r="N61" i="1"/>
  <c r="L224" i="4"/>
  <c r="L222" i="4" s="1"/>
  <c r="L220" i="4" s="1"/>
  <c r="N68" i="5"/>
  <c r="N66" i="5" s="1"/>
  <c r="K473" i="5"/>
  <c r="O665" i="6"/>
  <c r="L144" i="7"/>
  <c r="O144" i="7" s="1"/>
  <c r="L294" i="7"/>
  <c r="O294" i="7" s="1"/>
  <c r="O383" i="7"/>
  <c r="K450" i="7"/>
  <c r="N273" i="8"/>
  <c r="N271" i="8" s="1"/>
  <c r="J613" i="1"/>
  <c r="J625" i="1"/>
  <c r="N649" i="1"/>
  <c r="J657" i="1"/>
  <c r="O555" i="10"/>
  <c r="K340" i="11"/>
  <c r="K634" i="15"/>
  <c r="K591" i="16"/>
  <c r="K597" i="16"/>
  <c r="J651" i="16"/>
  <c r="K651" i="16" s="1"/>
  <c r="K92" i="17"/>
  <c r="K108" i="17"/>
  <c r="J131" i="1"/>
  <c r="J135" i="1"/>
  <c r="N148" i="1"/>
  <c r="P148" i="1" s="1"/>
  <c r="J157" i="1"/>
  <c r="J162" i="1"/>
  <c r="J171" i="1"/>
  <c r="I176" i="1"/>
  <c r="I189" i="1"/>
  <c r="J301" i="1"/>
  <c r="J306" i="1"/>
  <c r="J372" i="1"/>
  <c r="J232" i="1"/>
  <c r="N55" i="7"/>
  <c r="N53" i="7" s="1"/>
  <c r="K341" i="8"/>
  <c r="O347" i="8"/>
  <c r="K350" i="8"/>
  <c r="K376" i="9"/>
  <c r="K423" i="9"/>
  <c r="K593" i="9"/>
  <c r="L59" i="1"/>
  <c r="P333" i="10"/>
  <c r="K345" i="10"/>
  <c r="K573" i="10"/>
  <c r="N273" i="12"/>
  <c r="N271" i="12" s="1"/>
  <c r="J656" i="1"/>
  <c r="L314" i="14"/>
  <c r="O314" i="14" s="1"/>
  <c r="K423" i="15"/>
  <c r="L58" i="1"/>
  <c r="J170" i="1"/>
  <c r="J677" i="1"/>
  <c r="J343" i="1"/>
  <c r="L439" i="1"/>
  <c r="J453" i="1"/>
  <c r="L459" i="1"/>
  <c r="J529" i="1"/>
  <c r="J532" i="1"/>
  <c r="N537" i="1"/>
  <c r="K85" i="6"/>
  <c r="I112" i="1"/>
  <c r="K189" i="6"/>
  <c r="L224" i="6"/>
  <c r="O224" i="6" s="1"/>
  <c r="L98" i="7"/>
  <c r="L96" i="7" s="1"/>
  <c r="L94" i="7" s="1"/>
  <c r="J245" i="1"/>
  <c r="K464" i="11"/>
  <c r="K482" i="11"/>
  <c r="I623" i="1"/>
  <c r="K350" i="12"/>
  <c r="K473" i="12"/>
  <c r="O535" i="12"/>
  <c r="K422" i="13"/>
  <c r="J589" i="1"/>
  <c r="J592" i="1"/>
  <c r="N600" i="1"/>
  <c r="J614" i="1"/>
  <c r="N648" i="1"/>
  <c r="N292" i="15"/>
  <c r="N290" i="15" s="1"/>
  <c r="K81" i="16"/>
  <c r="J669" i="1"/>
  <c r="J283" i="1"/>
  <c r="K341" i="3"/>
  <c r="O347" i="3"/>
  <c r="N142" i="8"/>
  <c r="N140" i="8" s="1"/>
  <c r="L275" i="8"/>
  <c r="O275" i="8" s="1"/>
  <c r="K381" i="8"/>
  <c r="K419" i="8"/>
  <c r="N583" i="1"/>
  <c r="M292" i="10"/>
  <c r="P292" i="10" s="1"/>
  <c r="N273" i="11"/>
  <c r="P273" i="11" s="1"/>
  <c r="L406" i="1"/>
  <c r="L435" i="1"/>
  <c r="N462" i="1"/>
  <c r="K343" i="14"/>
  <c r="K199" i="15"/>
  <c r="K328" i="15"/>
  <c r="J186" i="1"/>
  <c r="J213" i="1"/>
  <c r="N57" i="1"/>
  <c r="J88" i="1"/>
  <c r="J218" i="1"/>
  <c r="J516" i="1"/>
  <c r="J528" i="1"/>
  <c r="N533" i="1"/>
  <c r="K551" i="2"/>
  <c r="K422" i="3"/>
  <c r="K428" i="3"/>
  <c r="K455" i="3"/>
  <c r="I481" i="1"/>
  <c r="O651" i="4"/>
  <c r="J498" i="1"/>
  <c r="N556" i="1"/>
  <c r="O601" i="5"/>
  <c r="J663" i="1"/>
  <c r="L314" i="6"/>
  <c r="O314" i="6" s="1"/>
  <c r="J425" i="1"/>
  <c r="J448" i="1"/>
  <c r="J465" i="1"/>
  <c r="O533" i="6"/>
  <c r="K189" i="7"/>
  <c r="L224" i="7"/>
  <c r="O224" i="7" s="1"/>
  <c r="K464" i="9"/>
  <c r="K473" i="9"/>
  <c r="K482" i="9"/>
  <c r="K497" i="9"/>
  <c r="K632" i="9"/>
  <c r="K80" i="10"/>
  <c r="K86" i="10"/>
  <c r="L98" i="10"/>
  <c r="O98" i="10" s="1"/>
  <c r="L144" i="10"/>
  <c r="O144" i="10" s="1"/>
  <c r="K398" i="10"/>
  <c r="O401" i="10"/>
  <c r="O404" i="10"/>
  <c r="L70" i="11"/>
  <c r="L68" i="11" s="1"/>
  <c r="L66" i="11" s="1"/>
  <c r="L254" i="11"/>
  <c r="L252" i="11" s="1"/>
  <c r="K270" i="11"/>
  <c r="N228" i="1"/>
  <c r="O385" i="13"/>
  <c r="L98" i="14"/>
  <c r="L96" i="14" s="1"/>
  <c r="K113" i="14"/>
  <c r="K285" i="14"/>
  <c r="K560" i="14"/>
  <c r="L45" i="15"/>
  <c r="O45" i="15" s="1"/>
  <c r="K200" i="15"/>
  <c r="K204" i="15"/>
  <c r="K213" i="15"/>
  <c r="L224" i="15"/>
  <c r="O224" i="15" s="1"/>
  <c r="K431" i="15"/>
  <c r="K435" i="15"/>
  <c r="K474" i="15"/>
  <c r="K498" i="15"/>
  <c r="K631" i="16"/>
  <c r="O347" i="17"/>
  <c r="I419" i="1"/>
  <c r="J577" i="1"/>
  <c r="J580" i="1"/>
  <c r="N582" i="1"/>
  <c r="N586" i="1"/>
  <c r="J590" i="1"/>
  <c r="J593" i="1"/>
  <c r="J596" i="1"/>
  <c r="J615" i="1"/>
  <c r="J628" i="1"/>
  <c r="J634" i="1"/>
  <c r="J78" i="1"/>
  <c r="I138" i="1"/>
  <c r="I149" i="1"/>
  <c r="J176" i="1"/>
  <c r="J263" i="1"/>
  <c r="J270" i="1"/>
  <c r="O665" i="8"/>
  <c r="L665" i="1"/>
  <c r="O671" i="8"/>
  <c r="L671" i="1"/>
  <c r="K185" i="2"/>
  <c r="I185" i="1"/>
  <c r="N224" i="1"/>
  <c r="J229" i="1"/>
  <c r="J235" i="1"/>
  <c r="L256" i="1"/>
  <c r="I517" i="1"/>
  <c r="I520" i="1"/>
  <c r="I523" i="1"/>
  <c r="I526" i="1"/>
  <c r="I529" i="1"/>
  <c r="I532" i="1"/>
  <c r="L537" i="1"/>
  <c r="J543" i="1"/>
  <c r="N558" i="1"/>
  <c r="I564" i="1"/>
  <c r="L566" i="1"/>
  <c r="K508" i="2"/>
  <c r="I508" i="1"/>
  <c r="K508" i="1" s="1"/>
  <c r="K304" i="4"/>
  <c r="I304" i="1"/>
  <c r="I374" i="1"/>
  <c r="L401" i="1"/>
  <c r="I424" i="1"/>
  <c r="I427" i="1"/>
  <c r="I430" i="1"/>
  <c r="J433" i="1"/>
  <c r="O436" i="3"/>
  <c r="L436" i="1"/>
  <c r="O436" i="1" s="1"/>
  <c r="J445" i="1"/>
  <c r="I450" i="1"/>
  <c r="K450" i="1" s="1"/>
  <c r="K84" i="2"/>
  <c r="I84" i="1"/>
  <c r="I110" i="1"/>
  <c r="P294" i="8"/>
  <c r="M294" i="1"/>
  <c r="K371" i="5"/>
  <c r="I367" i="5"/>
  <c r="K367" i="5" s="1"/>
  <c r="J519" i="1"/>
  <c r="J522" i="1"/>
  <c r="J525" i="1"/>
  <c r="J531" i="1"/>
  <c r="N541" i="1"/>
  <c r="J547" i="1"/>
  <c r="L568" i="1"/>
  <c r="I573" i="1"/>
  <c r="N585" i="1"/>
  <c r="I593" i="1"/>
  <c r="I435" i="1"/>
  <c r="J546" i="1"/>
  <c r="J340" i="1"/>
  <c r="L316" i="1"/>
  <c r="J652" i="1"/>
  <c r="N279" i="1"/>
  <c r="L295" i="1"/>
  <c r="J302" i="1"/>
  <c r="K380" i="2"/>
  <c r="J422" i="1"/>
  <c r="I350" i="1"/>
  <c r="J364" i="1"/>
  <c r="J377" i="1"/>
  <c r="N408" i="1"/>
  <c r="J415" i="1"/>
  <c r="J421" i="1"/>
  <c r="J424" i="1"/>
  <c r="J427" i="1"/>
  <c r="J479" i="1"/>
  <c r="J485" i="1"/>
  <c r="I497" i="1"/>
  <c r="K164" i="4"/>
  <c r="K173" i="4"/>
  <c r="J472" i="1"/>
  <c r="O661" i="4"/>
  <c r="O347" i="5"/>
  <c r="K88" i="8"/>
  <c r="K149" i="8"/>
  <c r="K158" i="8"/>
  <c r="O354" i="9"/>
  <c r="K431" i="9"/>
  <c r="K435" i="9"/>
  <c r="O437" i="9"/>
  <c r="O601" i="9"/>
  <c r="K551" i="10"/>
  <c r="K85" i="11"/>
  <c r="N96" i="12"/>
  <c r="N94" i="12" s="1"/>
  <c r="N120" i="12"/>
  <c r="N118" i="12" s="1"/>
  <c r="J651" i="12"/>
  <c r="N142" i="13"/>
  <c r="N140" i="13" s="1"/>
  <c r="L333" i="13"/>
  <c r="O333" i="13" s="1"/>
  <c r="K628" i="13"/>
  <c r="L294" i="14"/>
  <c r="L292" i="14" s="1"/>
  <c r="K372" i="14"/>
  <c r="K396" i="14"/>
  <c r="O599" i="15"/>
  <c r="P98" i="16"/>
  <c r="N312" i="16"/>
  <c r="N310" i="16" s="1"/>
  <c r="L333" i="17"/>
  <c r="L331" i="17" s="1"/>
  <c r="L329" i="17" s="1"/>
  <c r="K343" i="17"/>
  <c r="N273" i="18"/>
  <c r="P273" i="18" s="1"/>
  <c r="K324" i="18"/>
  <c r="K349" i="18"/>
  <c r="J328" i="1"/>
  <c r="L354" i="1"/>
  <c r="I465" i="1"/>
  <c r="J518" i="1"/>
  <c r="J325" i="1"/>
  <c r="I80" i="1"/>
  <c r="L458" i="1"/>
  <c r="O458" i="1" s="1"/>
  <c r="I484" i="1"/>
  <c r="K484" i="1" s="1"/>
  <c r="M57" i="1"/>
  <c r="J281" i="1"/>
  <c r="J286" i="1"/>
  <c r="J428" i="1"/>
  <c r="J431" i="1"/>
  <c r="N437" i="1"/>
  <c r="N441" i="1"/>
  <c r="J451" i="1"/>
  <c r="J455" i="1"/>
  <c r="N457" i="1"/>
  <c r="N569" i="1"/>
  <c r="N587" i="1"/>
  <c r="I591" i="1"/>
  <c r="N43" i="3"/>
  <c r="N41" i="3" s="1"/>
  <c r="N102" i="1"/>
  <c r="N254" i="1"/>
  <c r="J261" i="1"/>
  <c r="N312" i="4"/>
  <c r="N310" i="4" s="1"/>
  <c r="K450" i="4"/>
  <c r="J509" i="1"/>
  <c r="J512" i="1"/>
  <c r="N222" i="5"/>
  <c r="N220" i="5" s="1"/>
  <c r="N252" i="5"/>
  <c r="N250" i="5" s="1"/>
  <c r="K422" i="5"/>
  <c r="K435" i="5"/>
  <c r="K200" i="6"/>
  <c r="K267" i="6"/>
  <c r="O533" i="8"/>
  <c r="K573" i="8"/>
  <c r="N273" i="9"/>
  <c r="N271" i="9" s="1"/>
  <c r="L144" i="12"/>
  <c r="O144" i="12" s="1"/>
  <c r="L254" i="12"/>
  <c r="L252" i="12" s="1"/>
  <c r="L250" i="12" s="1"/>
  <c r="K266" i="12"/>
  <c r="K270" i="12"/>
  <c r="N120" i="13"/>
  <c r="N118" i="13" s="1"/>
  <c r="N222" i="13"/>
  <c r="N220" i="13" s="1"/>
  <c r="P98" i="14"/>
  <c r="K109" i="14"/>
  <c r="K112" i="14"/>
  <c r="L70" i="15"/>
  <c r="L68" i="15" s="1"/>
  <c r="L66" i="15" s="1"/>
  <c r="K132" i="15"/>
  <c r="P333" i="15"/>
  <c r="N68" i="16"/>
  <c r="N66" i="16" s="1"/>
  <c r="K110" i="17"/>
  <c r="K432" i="17"/>
  <c r="K449" i="17"/>
  <c r="O601" i="17"/>
  <c r="O650" i="17"/>
  <c r="N440" i="1"/>
  <c r="N349" i="1"/>
  <c r="I487" i="1"/>
  <c r="K487" i="1" s="1"/>
  <c r="N49" i="1"/>
  <c r="L72" i="1"/>
  <c r="J79" i="1"/>
  <c r="J85" i="1"/>
  <c r="I117" i="1"/>
  <c r="J154" i="1"/>
  <c r="J159" i="1"/>
  <c r="J164" i="1"/>
  <c r="J173" i="1"/>
  <c r="J182" i="1"/>
  <c r="J195" i="1"/>
  <c r="J200" i="1"/>
  <c r="J204" i="1"/>
  <c r="J413" i="1"/>
  <c r="I429" i="1"/>
  <c r="I432" i="1"/>
  <c r="N442" i="1"/>
  <c r="I449" i="1"/>
  <c r="K564" i="2"/>
  <c r="N566" i="1"/>
  <c r="N580" i="1"/>
  <c r="J629" i="1"/>
  <c r="J632" i="1"/>
  <c r="K93" i="3"/>
  <c r="L254" i="3"/>
  <c r="O254" i="3" s="1"/>
  <c r="L57" i="5"/>
  <c r="L55" i="5" s="1"/>
  <c r="L254" i="5"/>
  <c r="O254" i="5" s="1"/>
  <c r="K270" i="5"/>
  <c r="K612" i="6"/>
  <c r="K80" i="7"/>
  <c r="K164" i="7"/>
  <c r="K397" i="7"/>
  <c r="J651" i="7"/>
  <c r="K398" i="8"/>
  <c r="O404" i="8"/>
  <c r="K429" i="8"/>
  <c r="O601" i="8"/>
  <c r="M43" i="9"/>
  <c r="M41" i="9" s="1"/>
  <c r="N55" i="9"/>
  <c r="N53" i="9" s="1"/>
  <c r="N142" i="9"/>
  <c r="P142" i="9" s="1"/>
  <c r="O568" i="12"/>
  <c r="K618" i="16"/>
  <c r="J447" i="1"/>
  <c r="I474" i="1"/>
  <c r="N539" i="1"/>
  <c r="N298" i="1"/>
  <c r="L335" i="1"/>
  <c r="I417" i="1"/>
  <c r="J112" i="1"/>
  <c r="J129" i="1"/>
  <c r="J133" i="1"/>
  <c r="N407" i="1"/>
  <c r="N463" i="1"/>
  <c r="J466" i="1"/>
  <c r="J507" i="1"/>
  <c r="L98" i="4"/>
  <c r="L96" i="4" s="1"/>
  <c r="L94" i="4" s="1"/>
  <c r="K266" i="4"/>
  <c r="J504" i="1"/>
  <c r="K229" i="6"/>
  <c r="L144" i="9"/>
  <c r="O144" i="9" s="1"/>
  <c r="K421" i="9"/>
  <c r="N252" i="11"/>
  <c r="N250" i="11" s="1"/>
  <c r="L314" i="11"/>
  <c r="O314" i="11" s="1"/>
  <c r="O349" i="11"/>
  <c r="K466" i="11"/>
  <c r="O599" i="11"/>
  <c r="K92" i="12"/>
  <c r="N252" i="13"/>
  <c r="N250" i="13" s="1"/>
  <c r="L98" i="15"/>
  <c r="O98" i="15" s="1"/>
  <c r="K628" i="15"/>
  <c r="K64" i="16"/>
  <c r="L294" i="16"/>
  <c r="O294" i="16" s="1"/>
  <c r="K431" i="16"/>
  <c r="K595" i="16"/>
  <c r="N312" i="17"/>
  <c r="N310" i="17" s="1"/>
  <c r="J399" i="1"/>
  <c r="N460" i="1"/>
  <c r="J533" i="1"/>
  <c r="J666" i="1"/>
  <c r="L102" i="1"/>
  <c r="I551" i="1"/>
  <c r="N68" i="2"/>
  <c r="N66" i="2" s="1"/>
  <c r="J80" i="1"/>
  <c r="J83" i="1"/>
  <c r="J86" i="1"/>
  <c r="J662" i="1"/>
  <c r="N665" i="1"/>
  <c r="N668" i="1"/>
  <c r="K83" i="3"/>
  <c r="L122" i="3"/>
  <c r="O122" i="3" s="1"/>
  <c r="K499" i="3"/>
  <c r="K376" i="4"/>
  <c r="L45" i="5"/>
  <c r="L43" i="5" s="1"/>
  <c r="L41" i="5" s="1"/>
  <c r="L224" i="5"/>
  <c r="L222" i="5" s="1"/>
  <c r="L220" i="5" s="1"/>
  <c r="L294" i="6"/>
  <c r="O294" i="6" s="1"/>
  <c r="K631" i="6"/>
  <c r="K81" i="7"/>
  <c r="K82" i="8"/>
  <c r="K591" i="8"/>
  <c r="K564" i="9"/>
  <c r="O566" i="9"/>
  <c r="K580" i="10"/>
  <c r="K219" i="13"/>
  <c r="K595" i="13"/>
  <c r="L254" i="14"/>
  <c r="O254" i="14" s="1"/>
  <c r="K65" i="15"/>
  <c r="K380" i="15"/>
  <c r="K397" i="15"/>
  <c r="K429" i="15"/>
  <c r="K499" i="15"/>
  <c r="K80" i="16"/>
  <c r="K634" i="16"/>
  <c r="N68" i="18"/>
  <c r="N66" i="18" s="1"/>
  <c r="K229" i="18"/>
  <c r="L126" i="1"/>
  <c r="O126" i="1" s="1"/>
  <c r="M292" i="2"/>
  <c r="P292" i="2" s="1"/>
  <c r="L333" i="2"/>
  <c r="L331" i="2" s="1"/>
  <c r="K340" i="2"/>
  <c r="K343" i="2"/>
  <c r="I482" i="1"/>
  <c r="J510" i="1"/>
  <c r="J513" i="1"/>
  <c r="J521" i="1"/>
  <c r="J524" i="1"/>
  <c r="J527" i="1"/>
  <c r="J530" i="1"/>
  <c r="N555" i="1"/>
  <c r="L564" i="1"/>
  <c r="J488" i="1"/>
  <c r="J491" i="1"/>
  <c r="J511" i="1"/>
  <c r="J517" i="1"/>
  <c r="J520" i="1"/>
  <c r="J523" i="1"/>
  <c r="J526" i="1"/>
  <c r="L70" i="4"/>
  <c r="O70" i="4" s="1"/>
  <c r="K481" i="4"/>
  <c r="P294" i="5"/>
  <c r="M292" i="5"/>
  <c r="P292" i="5" s="1"/>
  <c r="J300" i="1"/>
  <c r="I613" i="1"/>
  <c r="I349" i="1"/>
  <c r="K369" i="14"/>
  <c r="I367" i="14"/>
  <c r="K367" i="14" s="1"/>
  <c r="I511" i="1"/>
  <c r="K511" i="1" s="1"/>
  <c r="P70" i="2"/>
  <c r="K201" i="2"/>
  <c r="J265" i="1"/>
  <c r="J309" i="1"/>
  <c r="O533" i="2"/>
  <c r="N540" i="1"/>
  <c r="I547" i="1"/>
  <c r="K595" i="2"/>
  <c r="P224" i="3"/>
  <c r="K235" i="3"/>
  <c r="J381" i="1"/>
  <c r="N384" i="1"/>
  <c r="J402" i="1"/>
  <c r="N461" i="1"/>
  <c r="J471" i="1"/>
  <c r="J483" i="1"/>
  <c r="N644" i="3"/>
  <c r="N640" i="3" s="1"/>
  <c r="N638" i="3" s="1"/>
  <c r="N636" i="3" s="1"/>
  <c r="K204" i="4"/>
  <c r="P254" i="4"/>
  <c r="K265" i="4"/>
  <c r="K309" i="4"/>
  <c r="O354" i="4"/>
  <c r="K372" i="4"/>
  <c r="K375" i="4"/>
  <c r="K465" i="4"/>
  <c r="K482" i="4"/>
  <c r="K560" i="4"/>
  <c r="O566" i="4"/>
  <c r="L599" i="1"/>
  <c r="I244" i="1"/>
  <c r="K244" i="1" s="1"/>
  <c r="I500" i="1"/>
  <c r="K500" i="1" s="1"/>
  <c r="I589" i="1"/>
  <c r="J241" i="1"/>
  <c r="J322" i="1"/>
  <c r="I341" i="1"/>
  <c r="N357" i="1"/>
  <c r="J374" i="1"/>
  <c r="O455" i="2"/>
  <c r="J497" i="1"/>
  <c r="J500" i="1"/>
  <c r="M292" i="3"/>
  <c r="P292" i="3" s="1"/>
  <c r="L296" i="1"/>
  <c r="J303" i="1"/>
  <c r="J345" i="1"/>
  <c r="N351" i="1"/>
  <c r="J361" i="1"/>
  <c r="J366" i="1"/>
  <c r="L385" i="1"/>
  <c r="K397" i="3"/>
  <c r="J412" i="1"/>
  <c r="K417" i="3"/>
  <c r="K420" i="3"/>
  <c r="O597" i="3"/>
  <c r="N604" i="1"/>
  <c r="I614" i="1"/>
  <c r="I617" i="1"/>
  <c r="I626" i="1"/>
  <c r="I633" i="1"/>
  <c r="N252" i="4"/>
  <c r="N250" i="4" s="1"/>
  <c r="N292" i="4"/>
  <c r="N290" i="4" s="1"/>
  <c r="I367" i="4"/>
  <c r="K367" i="4" s="1"/>
  <c r="K449" i="4"/>
  <c r="J502" i="1"/>
  <c r="N564" i="1"/>
  <c r="N572" i="1"/>
  <c r="M252" i="15"/>
  <c r="P254" i="15"/>
  <c r="J655" i="1"/>
  <c r="P294" i="12"/>
  <c r="M292" i="12"/>
  <c r="P292" i="12" s="1"/>
  <c r="I132" i="1"/>
  <c r="I204" i="1"/>
  <c r="I514" i="1"/>
  <c r="K514" i="1" s="1"/>
  <c r="L46" i="1"/>
  <c r="J108" i="1"/>
  <c r="J111" i="1"/>
  <c r="N120" i="2"/>
  <c r="N118" i="2" s="1"/>
  <c r="J132" i="1"/>
  <c r="J138" i="1"/>
  <c r="I173" i="1"/>
  <c r="J181" i="1"/>
  <c r="J194" i="1"/>
  <c r="J203" i="1"/>
  <c r="J212" i="1"/>
  <c r="J216" i="1"/>
  <c r="L225" i="1"/>
  <c r="J236" i="1"/>
  <c r="N347" i="1"/>
  <c r="N353" i="1"/>
  <c r="N358" i="1"/>
  <c r="J486" i="1"/>
  <c r="I498" i="1"/>
  <c r="J607" i="1"/>
  <c r="I621" i="1"/>
  <c r="J646" i="1"/>
  <c r="J672" i="1"/>
  <c r="K264" i="3"/>
  <c r="J324" i="1"/>
  <c r="L352" i="1"/>
  <c r="J579" i="1"/>
  <c r="N584" i="1"/>
  <c r="J595" i="1"/>
  <c r="N597" i="1"/>
  <c r="J620" i="1"/>
  <c r="J626" i="1"/>
  <c r="J633" i="1"/>
  <c r="K633" i="1" s="1"/>
  <c r="J107" i="1"/>
  <c r="J156" i="1"/>
  <c r="J161" i="1"/>
  <c r="J175" i="1"/>
  <c r="J188" i="1"/>
  <c r="J197" i="1"/>
  <c r="I235" i="1"/>
  <c r="J469" i="1"/>
  <c r="J501" i="1"/>
  <c r="J508" i="1"/>
  <c r="J496" i="1"/>
  <c r="J499" i="1"/>
  <c r="I519" i="1"/>
  <c r="I522" i="1"/>
  <c r="M271" i="8"/>
  <c r="J621" i="1"/>
  <c r="I238" i="1"/>
  <c r="K238" i="1" s="1"/>
  <c r="I490" i="1"/>
  <c r="K490" i="1" s="1"/>
  <c r="I590" i="1"/>
  <c r="K590" i="1" s="1"/>
  <c r="I648" i="1"/>
  <c r="L47" i="1"/>
  <c r="M122" i="1"/>
  <c r="J128" i="1"/>
  <c r="I133" i="1"/>
  <c r="P275" i="2"/>
  <c r="K419" i="2"/>
  <c r="J489" i="1"/>
  <c r="J608" i="1"/>
  <c r="J612" i="1"/>
  <c r="J618" i="1"/>
  <c r="J624" i="1"/>
  <c r="J631" i="1"/>
  <c r="N650" i="1"/>
  <c r="K65" i="3"/>
  <c r="P70" i="3"/>
  <c r="K81" i="3"/>
  <c r="K138" i="3"/>
  <c r="I158" i="1"/>
  <c r="J163" i="1"/>
  <c r="J243" i="1"/>
  <c r="J249" i="1"/>
  <c r="O380" i="3"/>
  <c r="K421" i="3"/>
  <c r="N553" i="1"/>
  <c r="J674" i="1"/>
  <c r="L45" i="4"/>
  <c r="O45" i="4" s="1"/>
  <c r="N70" i="1"/>
  <c r="J84" i="1"/>
  <c r="K84" i="1" s="1"/>
  <c r="K87" i="4"/>
  <c r="K189" i="4"/>
  <c r="K216" i="4"/>
  <c r="K341" i="4"/>
  <c r="O347" i="4"/>
  <c r="K350" i="4"/>
  <c r="O380" i="4"/>
  <c r="O383" i="4"/>
  <c r="O401" i="4"/>
  <c r="K464" i="4"/>
  <c r="K499" i="4"/>
  <c r="J81" i="1"/>
  <c r="N602" i="1"/>
  <c r="J609" i="1"/>
  <c r="N380" i="1"/>
  <c r="N387" i="1"/>
  <c r="J394" i="1"/>
  <c r="J398" i="1"/>
  <c r="N401" i="1"/>
  <c r="O349" i="16"/>
  <c r="J667" i="1"/>
  <c r="J65" i="1"/>
  <c r="K158" i="5"/>
  <c r="N565" i="1"/>
  <c r="J673" i="1"/>
  <c r="K88" i="6"/>
  <c r="K93" i="6"/>
  <c r="K112" i="6"/>
  <c r="K158" i="6"/>
  <c r="N222" i="6"/>
  <c r="P222" i="6" s="1"/>
  <c r="K564" i="6"/>
  <c r="J594" i="1"/>
  <c r="L45" i="7"/>
  <c r="L43" i="7" s="1"/>
  <c r="L41" i="7" s="1"/>
  <c r="K497" i="7"/>
  <c r="K368" i="8"/>
  <c r="O383" i="8"/>
  <c r="N43" i="9"/>
  <c r="N41" i="9" s="1"/>
  <c r="L70" i="10"/>
  <c r="O70" i="10" s="1"/>
  <c r="K200" i="10"/>
  <c r="K419" i="10"/>
  <c r="K425" i="10"/>
  <c r="K431" i="10"/>
  <c r="K435" i="10"/>
  <c r="M96" i="11"/>
  <c r="M94" i="11" s="1"/>
  <c r="P94" i="11" s="1"/>
  <c r="N120" i="11"/>
  <c r="N118" i="11" s="1"/>
  <c r="K265" i="11"/>
  <c r="N356" i="1"/>
  <c r="K421" i="11"/>
  <c r="K424" i="11"/>
  <c r="K427" i="11"/>
  <c r="K430" i="11"/>
  <c r="O459" i="11"/>
  <c r="N222" i="12"/>
  <c r="P222" i="12" s="1"/>
  <c r="O347" i="12"/>
  <c r="K547" i="12"/>
  <c r="N68" i="13"/>
  <c r="N66" i="13" s="1"/>
  <c r="J114" i="1"/>
  <c r="J418" i="1"/>
  <c r="O564" i="13"/>
  <c r="N252" i="15"/>
  <c r="N250" i="15" s="1"/>
  <c r="J378" i="1"/>
  <c r="K381" i="15"/>
  <c r="K402" i="15"/>
  <c r="K419" i="15"/>
  <c r="K425" i="15"/>
  <c r="K133" i="16"/>
  <c r="L144" i="16"/>
  <c r="O144" i="16" s="1"/>
  <c r="N273" i="17"/>
  <c r="N271" i="17" s="1"/>
  <c r="K376" i="17"/>
  <c r="L144" i="5"/>
  <c r="O144" i="5" s="1"/>
  <c r="L294" i="5"/>
  <c r="L292" i="5" s="1"/>
  <c r="N331" i="5"/>
  <c r="N329" i="5" s="1"/>
  <c r="O537" i="5"/>
  <c r="K591" i="5"/>
  <c r="N292" i="7"/>
  <c r="N290" i="7" s="1"/>
  <c r="L144" i="8"/>
  <c r="O144" i="8" s="1"/>
  <c r="K173" i="8"/>
  <c r="P275" i="8"/>
  <c r="K396" i="8"/>
  <c r="O439" i="8"/>
  <c r="K564" i="8"/>
  <c r="N96" i="9"/>
  <c r="N94" i="9" s="1"/>
  <c r="K340" i="9"/>
  <c r="K381" i="9"/>
  <c r="K450" i="9"/>
  <c r="K593" i="10"/>
  <c r="K200" i="11"/>
  <c r="K350" i="11"/>
  <c r="K110" i="12"/>
  <c r="K349" i="12"/>
  <c r="K402" i="12"/>
  <c r="K189" i="13"/>
  <c r="K199" i="13"/>
  <c r="K416" i="13"/>
  <c r="O597" i="13"/>
  <c r="K630" i="13"/>
  <c r="K219" i="14"/>
  <c r="K611" i="15"/>
  <c r="K229" i="16"/>
  <c r="N292" i="16"/>
  <c r="N290" i="16" s="1"/>
  <c r="O580" i="18"/>
  <c r="K591" i="18"/>
  <c r="K597" i="18"/>
  <c r="O599" i="18"/>
  <c r="K629" i="5"/>
  <c r="K199" i="6"/>
  <c r="K428" i="6"/>
  <c r="K431" i="6"/>
  <c r="K498" i="7"/>
  <c r="O580" i="8"/>
  <c r="O580" i="9"/>
  <c r="N292" i="10"/>
  <c r="N290" i="10" s="1"/>
  <c r="K417" i="10"/>
  <c r="K423" i="10"/>
  <c r="K429" i="10"/>
  <c r="O455" i="10"/>
  <c r="O566" i="10"/>
  <c r="J651" i="10"/>
  <c r="N312" i="13"/>
  <c r="N310" i="13" s="1"/>
  <c r="J671" i="13"/>
  <c r="L333" i="14"/>
  <c r="L331" i="14" s="1"/>
  <c r="L329" i="14" s="1"/>
  <c r="O568" i="14"/>
  <c r="K417" i="15"/>
  <c r="K368" i="16"/>
  <c r="K629" i="16"/>
  <c r="J671" i="16"/>
  <c r="K111" i="17"/>
  <c r="K219" i="17"/>
  <c r="K424" i="17"/>
  <c r="K450" i="17"/>
  <c r="K481" i="17"/>
  <c r="O568" i="17"/>
  <c r="O337" i="18"/>
  <c r="L333" i="5"/>
  <c r="L331" i="5" s="1"/>
  <c r="K343" i="5"/>
  <c r="K466" i="6"/>
  <c r="K201" i="8"/>
  <c r="K328" i="8"/>
  <c r="O457" i="8"/>
  <c r="K620" i="8"/>
  <c r="O352" i="9"/>
  <c r="K417" i="9"/>
  <c r="K425" i="9"/>
  <c r="K591" i="9"/>
  <c r="K623" i="9"/>
  <c r="K597" i="10"/>
  <c r="K422" i="11"/>
  <c r="O535" i="11"/>
  <c r="O564" i="11"/>
  <c r="O665" i="11"/>
  <c r="L333" i="12"/>
  <c r="L331" i="12" s="1"/>
  <c r="K401" i="12"/>
  <c r="K417" i="12"/>
  <c r="K423" i="12"/>
  <c r="K466" i="12"/>
  <c r="K564" i="12"/>
  <c r="K429" i="13"/>
  <c r="K432" i="13"/>
  <c r="K270" i="15"/>
  <c r="N273" i="16"/>
  <c r="N271" i="16" s="1"/>
  <c r="L26" i="17"/>
  <c r="L16" i="17" s="1"/>
  <c r="O584" i="4"/>
  <c r="K589" i="4"/>
  <c r="K111" i="5"/>
  <c r="K498" i="5"/>
  <c r="O533" i="5"/>
  <c r="O597" i="5"/>
  <c r="K617" i="5"/>
  <c r="K92" i="6"/>
  <c r="K108" i="6"/>
  <c r="K111" i="6"/>
  <c r="K265" i="6"/>
  <c r="L333" i="6"/>
  <c r="O333" i="6" s="1"/>
  <c r="K65" i="7"/>
  <c r="K398" i="7"/>
  <c r="K473" i="7"/>
  <c r="K110" i="8"/>
  <c r="K113" i="8"/>
  <c r="K340" i="8"/>
  <c r="O352" i="8"/>
  <c r="K426" i="8"/>
  <c r="K432" i="8"/>
  <c r="K547" i="8"/>
  <c r="K634" i="8"/>
  <c r="K158" i="9"/>
  <c r="K449" i="9"/>
  <c r="K634" i="9"/>
  <c r="J651" i="9"/>
  <c r="K651" i="9" s="1"/>
  <c r="K158" i="10"/>
  <c r="K173" i="10"/>
  <c r="N222" i="10"/>
  <c r="N220" i="10" s="1"/>
  <c r="K591" i="10"/>
  <c r="L98" i="11"/>
  <c r="O98" i="11" s="1"/>
  <c r="N31" i="11"/>
  <c r="K432" i="11"/>
  <c r="K449" i="11"/>
  <c r="K481" i="11"/>
  <c r="K595" i="11"/>
  <c r="K398" i="12"/>
  <c r="O404" i="12"/>
  <c r="K421" i="12"/>
  <c r="L24" i="13"/>
  <c r="O24" i="13" s="1"/>
  <c r="O599" i="13"/>
  <c r="K635" i="13"/>
  <c r="O337" i="14"/>
  <c r="K341" i="14"/>
  <c r="O401" i="14"/>
  <c r="O566" i="14"/>
  <c r="N96" i="15"/>
  <c r="N94" i="15" s="1"/>
  <c r="L122" i="15"/>
  <c r="O122" i="15" s="1"/>
  <c r="L144" i="15"/>
  <c r="O144" i="15" s="1"/>
  <c r="K164" i="15"/>
  <c r="N222" i="15"/>
  <c r="N220" i="15" s="1"/>
  <c r="O347" i="15"/>
  <c r="K368" i="15"/>
  <c r="K377" i="15"/>
  <c r="O649" i="15"/>
  <c r="K132" i="16"/>
  <c r="O533" i="16"/>
  <c r="K547" i="16"/>
  <c r="L45" i="17"/>
  <c r="L43" i="17" s="1"/>
  <c r="L41" i="17" s="1"/>
  <c r="P254" i="17"/>
  <c r="O349" i="17"/>
  <c r="K464" i="17"/>
  <c r="O661" i="17"/>
  <c r="K64" i="18"/>
  <c r="O404" i="18"/>
  <c r="K650" i="18"/>
  <c r="K213" i="2"/>
  <c r="I213" i="1"/>
  <c r="L650" i="1"/>
  <c r="O650" i="2"/>
  <c r="I596" i="1"/>
  <c r="K596" i="1" s="1"/>
  <c r="O555" i="2"/>
  <c r="O534" i="3"/>
  <c r="L534" i="1"/>
  <c r="O534" i="1" s="1"/>
  <c r="K495" i="2"/>
  <c r="I495" i="1"/>
  <c r="K495" i="1" s="1"/>
  <c r="K110" i="4"/>
  <c r="J110" i="1"/>
  <c r="L122" i="4"/>
  <c r="L120" i="4" s="1"/>
  <c r="O120" i="4" s="1"/>
  <c r="L123" i="1"/>
  <c r="K502" i="7"/>
  <c r="I502" i="1"/>
  <c r="K502" i="1" s="1"/>
  <c r="K510" i="7"/>
  <c r="I510" i="1"/>
  <c r="K510" i="1" s="1"/>
  <c r="K108" i="10"/>
  <c r="I108" i="1"/>
  <c r="I342" i="1"/>
  <c r="K342" i="1" s="1"/>
  <c r="I265" i="1"/>
  <c r="K265" i="2"/>
  <c r="N535" i="1"/>
  <c r="K88" i="3"/>
  <c r="I88" i="1"/>
  <c r="K425" i="3"/>
  <c r="I425" i="1"/>
  <c r="K480" i="3"/>
  <c r="I480" i="1"/>
  <c r="K480" i="1" s="1"/>
  <c r="K200" i="2"/>
  <c r="I200" i="1"/>
  <c r="O598" i="2"/>
  <c r="L598" i="1"/>
  <c r="O598" i="1" s="1"/>
  <c r="K580" i="5"/>
  <c r="I580" i="1"/>
  <c r="K505" i="7"/>
  <c r="I505" i="1"/>
  <c r="K505" i="1" s="1"/>
  <c r="K369" i="9"/>
  <c r="I369" i="1"/>
  <c r="K369" i="1" s="1"/>
  <c r="K597" i="9"/>
  <c r="I597" i="1"/>
  <c r="K507" i="10"/>
  <c r="I507" i="1"/>
  <c r="K507" i="1" s="1"/>
  <c r="I306" i="1"/>
  <c r="L601" i="1"/>
  <c r="L255" i="1"/>
  <c r="K371" i="2"/>
  <c r="I371" i="1"/>
  <c r="K371" i="1" s="1"/>
  <c r="I367" i="2"/>
  <c r="K367" i="2" s="1"/>
  <c r="K377" i="2"/>
  <c r="I377" i="1"/>
  <c r="O380" i="2"/>
  <c r="O383" i="2"/>
  <c r="L383" i="1"/>
  <c r="K426" i="2"/>
  <c r="I516" i="1"/>
  <c r="I525" i="1"/>
  <c r="I528" i="1"/>
  <c r="I531" i="1"/>
  <c r="O536" i="2"/>
  <c r="L536" i="1"/>
  <c r="O536" i="1" s="1"/>
  <c r="K419" i="3"/>
  <c r="J419" i="1"/>
  <c r="J474" i="1"/>
  <c r="K186" i="2"/>
  <c r="I186" i="1"/>
  <c r="I492" i="1"/>
  <c r="K492" i="1" s="1"/>
  <c r="K492" i="2"/>
  <c r="K501" i="2"/>
  <c r="I501" i="1"/>
  <c r="K501" i="1" s="1"/>
  <c r="K634" i="2"/>
  <c r="I634" i="1"/>
  <c r="K577" i="5"/>
  <c r="I577" i="1"/>
  <c r="K577" i="1" s="1"/>
  <c r="O351" i="7"/>
  <c r="L351" i="1"/>
  <c r="O351" i="1" s="1"/>
  <c r="J262" i="1"/>
  <c r="L314" i="2"/>
  <c r="L312" i="2" s="1"/>
  <c r="L310" i="2" s="1"/>
  <c r="L315" i="1"/>
  <c r="O353" i="2"/>
  <c r="L353" i="1"/>
  <c r="O353" i="1" s="1"/>
  <c r="J368" i="1"/>
  <c r="L404" i="1"/>
  <c r="J414" i="1"/>
  <c r="K418" i="2"/>
  <c r="I418" i="1"/>
  <c r="I421" i="1"/>
  <c r="O438" i="2"/>
  <c r="L438" i="1"/>
  <c r="O438" i="1" s="1"/>
  <c r="K452" i="2"/>
  <c r="I452" i="1"/>
  <c r="K452" i="1" s="1"/>
  <c r="O318" i="3"/>
  <c r="L318" i="1"/>
  <c r="O318" i="1" s="1"/>
  <c r="P98" i="9"/>
  <c r="M96" i="9"/>
  <c r="P96" i="9" s="1"/>
  <c r="J549" i="1"/>
  <c r="N571" i="1"/>
  <c r="J321" i="1"/>
  <c r="J326" i="1"/>
  <c r="L337" i="1"/>
  <c r="M337" i="1" s="1"/>
  <c r="L347" i="1"/>
  <c r="N352" i="1"/>
  <c r="J363" i="1"/>
  <c r="J367" i="1"/>
  <c r="J370" i="1"/>
  <c r="J373" i="1"/>
  <c r="J380" i="1"/>
  <c r="N382" i="1"/>
  <c r="N385" i="1"/>
  <c r="J392" i="1"/>
  <c r="J401" i="1"/>
  <c r="N403" i="1"/>
  <c r="N406" i="1"/>
  <c r="J417" i="1"/>
  <c r="J420" i="1"/>
  <c r="J423" i="1"/>
  <c r="J341" i="1"/>
  <c r="K158" i="3"/>
  <c r="J87" i="1"/>
  <c r="M254" i="1"/>
  <c r="I289" i="1"/>
  <c r="I345" i="1"/>
  <c r="I509" i="1"/>
  <c r="K509" i="1" s="1"/>
  <c r="I650" i="1"/>
  <c r="L661" i="1"/>
  <c r="P57" i="2"/>
  <c r="J109" i="1"/>
  <c r="J360" i="1"/>
  <c r="J365" i="1"/>
  <c r="K429" i="2"/>
  <c r="J468" i="1"/>
  <c r="K482" i="2"/>
  <c r="K498" i="2"/>
  <c r="K589" i="2"/>
  <c r="K597" i="2"/>
  <c r="J670" i="1"/>
  <c r="K113" i="3"/>
  <c r="N120" i="3"/>
  <c r="N118" i="3" s="1"/>
  <c r="L144" i="3"/>
  <c r="O144" i="3" s="1"/>
  <c r="K368" i="3"/>
  <c r="K423" i="3"/>
  <c r="K429" i="3"/>
  <c r="K432" i="3"/>
  <c r="O435" i="3"/>
  <c r="K533" i="3"/>
  <c r="O535" i="3"/>
  <c r="N538" i="1"/>
  <c r="J545" i="1"/>
  <c r="N551" i="1"/>
  <c r="K593" i="3"/>
  <c r="J651" i="3"/>
  <c r="P57" i="4"/>
  <c r="M314" i="1"/>
  <c r="K591" i="2"/>
  <c r="I339" i="1"/>
  <c r="K339" i="1" s="1"/>
  <c r="I397" i="1"/>
  <c r="L456" i="1"/>
  <c r="O456" i="1" s="1"/>
  <c r="I476" i="1"/>
  <c r="K476" i="1" s="1"/>
  <c r="I488" i="1"/>
  <c r="K488" i="1" s="1"/>
  <c r="I506" i="1"/>
  <c r="K506" i="1" s="1"/>
  <c r="I512" i="1"/>
  <c r="K512" i="1" s="1"/>
  <c r="L551" i="1"/>
  <c r="I594" i="1"/>
  <c r="K594" i="1" s="1"/>
  <c r="J106" i="1"/>
  <c r="L148" i="1"/>
  <c r="J379" i="1"/>
  <c r="K422" i="2"/>
  <c r="K430" i="2"/>
  <c r="J561" i="1"/>
  <c r="N603" i="1"/>
  <c r="J610" i="1"/>
  <c r="J616" i="1"/>
  <c r="J619" i="1"/>
  <c r="J622" i="1"/>
  <c r="J635" i="1"/>
  <c r="J648" i="1"/>
  <c r="J661" i="1"/>
  <c r="I229" i="1"/>
  <c r="K238" i="3"/>
  <c r="J244" i="1"/>
  <c r="N312" i="3"/>
  <c r="N310" i="3" s="1"/>
  <c r="J426" i="1"/>
  <c r="N598" i="1"/>
  <c r="P57" i="10"/>
  <c r="M55" i="10"/>
  <c r="M53" i="10" s="1"/>
  <c r="K149" i="3"/>
  <c r="L403" i="1"/>
  <c r="O403" i="1" s="1"/>
  <c r="I470" i="1"/>
  <c r="K470" i="1" s="1"/>
  <c r="I494" i="1"/>
  <c r="K494" i="1" s="1"/>
  <c r="J77" i="1"/>
  <c r="N355" i="1"/>
  <c r="J362" i="1"/>
  <c r="N389" i="1"/>
  <c r="J396" i="1"/>
  <c r="N33" i="2"/>
  <c r="N13" i="2" s="1"/>
  <c r="N410" i="1"/>
  <c r="J416" i="1"/>
  <c r="N31" i="2"/>
  <c r="N29" i="2" s="1"/>
  <c r="J480" i="1"/>
  <c r="P45" i="3"/>
  <c r="O102" i="3"/>
  <c r="K108" i="3"/>
  <c r="K266" i="3"/>
  <c r="L314" i="3"/>
  <c r="O314" i="3" s="1"/>
  <c r="K328" i="3"/>
  <c r="K424" i="3"/>
  <c r="K427" i="3"/>
  <c r="K473" i="3"/>
  <c r="P294" i="4"/>
  <c r="M292" i="4"/>
  <c r="P292" i="4" s="1"/>
  <c r="N34" i="7"/>
  <c r="N14" i="7" s="1"/>
  <c r="N292" i="9"/>
  <c r="N290" i="9" s="1"/>
  <c r="N96" i="11"/>
  <c r="N94" i="11" s="1"/>
  <c r="K431" i="3"/>
  <c r="I309" i="1"/>
  <c r="I464" i="1"/>
  <c r="I499" i="1"/>
  <c r="J591" i="1"/>
  <c r="L648" i="1"/>
  <c r="I663" i="1"/>
  <c r="N45" i="1"/>
  <c r="L71" i="1"/>
  <c r="K158" i="2"/>
  <c r="J189" i="1"/>
  <c r="J199" i="1"/>
  <c r="K229" i="2"/>
  <c r="K235" i="2"/>
  <c r="P254" i="2"/>
  <c r="J260" i="1"/>
  <c r="I270" i="1"/>
  <c r="K285" i="2"/>
  <c r="K425" i="2"/>
  <c r="K431" i="2"/>
  <c r="K455" i="2"/>
  <c r="O459" i="2"/>
  <c r="O568" i="2"/>
  <c r="K189" i="3"/>
  <c r="L224" i="3"/>
  <c r="L222" i="3" s="1"/>
  <c r="L294" i="3"/>
  <c r="O294" i="3" s="1"/>
  <c r="K375" i="3"/>
  <c r="K396" i="3"/>
  <c r="K402" i="3"/>
  <c r="K416" i="3"/>
  <c r="K497" i="3"/>
  <c r="J185" i="1"/>
  <c r="K132" i="11"/>
  <c r="J92" i="1"/>
  <c r="L254" i="4"/>
  <c r="O254" i="4" s="1"/>
  <c r="K112" i="5"/>
  <c r="K285" i="5"/>
  <c r="M310" i="5"/>
  <c r="P310" i="5" s="1"/>
  <c r="N455" i="1"/>
  <c r="N458" i="1"/>
  <c r="L535" i="1"/>
  <c r="J544" i="1"/>
  <c r="J548" i="1"/>
  <c r="I595" i="1"/>
  <c r="J597" i="1"/>
  <c r="N599" i="1"/>
  <c r="I619" i="1"/>
  <c r="K84" i="6"/>
  <c r="N43" i="7"/>
  <c r="N41" i="7" s="1"/>
  <c r="P45" i="8"/>
  <c r="K132" i="8"/>
  <c r="I199" i="1"/>
  <c r="J202" i="1"/>
  <c r="J211" i="1"/>
  <c r="I216" i="1"/>
  <c r="I249" i="1"/>
  <c r="N258" i="1"/>
  <c r="I264" i="1"/>
  <c r="I267" i="1"/>
  <c r="K372" i="8"/>
  <c r="N32" i="8"/>
  <c r="N30" i="8" s="1"/>
  <c r="K424" i="8"/>
  <c r="K435" i="8"/>
  <c r="O437" i="8"/>
  <c r="K497" i="8"/>
  <c r="O537" i="8"/>
  <c r="K593" i="8"/>
  <c r="O597" i="8"/>
  <c r="K149" i="9"/>
  <c r="K189" i="9"/>
  <c r="K229" i="9"/>
  <c r="L254" i="9"/>
  <c r="O254" i="9" s="1"/>
  <c r="K375" i="9"/>
  <c r="K402" i="9"/>
  <c r="K455" i="9"/>
  <c r="K595" i="9"/>
  <c r="K164" i="10"/>
  <c r="P224" i="10"/>
  <c r="L275" i="10"/>
  <c r="L273" i="10" s="1"/>
  <c r="N312" i="10"/>
  <c r="N310" i="10" s="1"/>
  <c r="L333" i="10"/>
  <c r="O333" i="10" s="1"/>
  <c r="O457" i="10"/>
  <c r="K589" i="10"/>
  <c r="P122" i="11"/>
  <c r="N142" i="11"/>
  <c r="N140" i="11" s="1"/>
  <c r="K185" i="11"/>
  <c r="K564" i="11"/>
  <c r="J104" i="1"/>
  <c r="J375" i="1"/>
  <c r="J285" i="1"/>
  <c r="K267" i="4"/>
  <c r="L294" i="4"/>
  <c r="L292" i="4" s="1"/>
  <c r="P314" i="4"/>
  <c r="K370" i="4"/>
  <c r="K455" i="4"/>
  <c r="K551" i="4"/>
  <c r="O553" i="4"/>
  <c r="O564" i="4"/>
  <c r="K110" i="5"/>
  <c r="M252" i="5"/>
  <c r="P252" i="5" s="1"/>
  <c r="N312" i="5"/>
  <c r="N310" i="5" s="1"/>
  <c r="O439" i="5"/>
  <c r="K464" i="5"/>
  <c r="K235" i="6"/>
  <c r="N292" i="6"/>
  <c r="N290" i="6" s="1"/>
  <c r="K343" i="6"/>
  <c r="O349" i="6"/>
  <c r="K423" i="6"/>
  <c r="K426" i="6"/>
  <c r="K547" i="6"/>
  <c r="K616" i="6"/>
  <c r="K665" i="6"/>
  <c r="K109" i="7"/>
  <c r="K112" i="7"/>
  <c r="K219" i="7"/>
  <c r="K343" i="7"/>
  <c r="K421" i="7"/>
  <c r="K481" i="7"/>
  <c r="K92" i="8"/>
  <c r="K108" i="8"/>
  <c r="P122" i="8"/>
  <c r="K189" i="8"/>
  <c r="N292" i="8"/>
  <c r="N290" i="8" s="1"/>
  <c r="K635" i="8"/>
  <c r="N120" i="9"/>
  <c r="N118" i="9" s="1"/>
  <c r="N312" i="9"/>
  <c r="N310" i="9" s="1"/>
  <c r="N331" i="9"/>
  <c r="N329" i="9" s="1"/>
  <c r="O74" i="10"/>
  <c r="K88" i="10"/>
  <c r="L224" i="10"/>
  <c r="L222" i="10" s="1"/>
  <c r="O383" i="10"/>
  <c r="K595" i="10"/>
  <c r="N222" i="11"/>
  <c r="P222" i="11" s="1"/>
  <c r="J339" i="1"/>
  <c r="J573" i="1"/>
  <c r="J477" i="1"/>
  <c r="M55" i="14"/>
  <c r="M53" i="14" s="1"/>
  <c r="P57" i="14"/>
  <c r="J201" i="1"/>
  <c r="K285" i="16"/>
  <c r="N26" i="17"/>
  <c r="N16" i="17" s="1"/>
  <c r="J475" i="1"/>
  <c r="J209" i="1"/>
  <c r="K186" i="4"/>
  <c r="K249" i="4"/>
  <c r="O537" i="4"/>
  <c r="K92" i="5"/>
  <c r="N273" i="5"/>
  <c r="N271" i="5" s="1"/>
  <c r="P314" i="5"/>
  <c r="K593" i="5"/>
  <c r="N96" i="6"/>
  <c r="N94" i="6" s="1"/>
  <c r="O537" i="6"/>
  <c r="K110" i="7"/>
  <c r="L122" i="7"/>
  <c r="L120" i="7" s="1"/>
  <c r="O120" i="7" s="1"/>
  <c r="K422" i="8"/>
  <c r="K533" i="8"/>
  <c r="O535" i="8"/>
  <c r="K622" i="8"/>
  <c r="L294" i="9"/>
  <c r="O294" i="9" s="1"/>
  <c r="L314" i="9"/>
  <c r="O314" i="9" s="1"/>
  <c r="K427" i="9"/>
  <c r="O597" i="9"/>
  <c r="J671" i="10"/>
  <c r="J267" i="1"/>
  <c r="J287" i="1"/>
  <c r="N318" i="1"/>
  <c r="K426" i="13"/>
  <c r="K564" i="14"/>
  <c r="J231" i="1"/>
  <c r="K368" i="4"/>
  <c r="K473" i="4"/>
  <c r="O568" i="4"/>
  <c r="K649" i="4"/>
  <c r="N142" i="5"/>
  <c r="N140" i="5" s="1"/>
  <c r="K465" i="5"/>
  <c r="K547" i="5"/>
  <c r="L57" i="6"/>
  <c r="L55" i="6" s="1"/>
  <c r="L144" i="6"/>
  <c r="O144" i="6" s="1"/>
  <c r="K249" i="6"/>
  <c r="N273" i="6"/>
  <c r="N271" i="6" s="1"/>
  <c r="K341" i="6"/>
  <c r="O347" i="6"/>
  <c r="L275" i="7"/>
  <c r="O275" i="7" s="1"/>
  <c r="K341" i="7"/>
  <c r="O347" i="7"/>
  <c r="K350" i="7"/>
  <c r="K380" i="7"/>
  <c r="O385" i="7"/>
  <c r="K419" i="7"/>
  <c r="K425" i="7"/>
  <c r="O437" i="7"/>
  <c r="O566" i="7"/>
  <c r="K635" i="7"/>
  <c r="P49" i="8"/>
  <c r="L122" i="8"/>
  <c r="O122" i="8" s="1"/>
  <c r="N252" i="9"/>
  <c r="N250" i="9" s="1"/>
  <c r="K580" i="9"/>
  <c r="K589" i="9"/>
  <c r="K633" i="9"/>
  <c r="N120" i="10"/>
  <c r="N118" i="10" s="1"/>
  <c r="N142" i="10"/>
  <c r="N140" i="10" s="1"/>
  <c r="K328" i="10"/>
  <c r="K173" i="11"/>
  <c r="J134" i="1"/>
  <c r="J149" i="1"/>
  <c r="J158" i="1"/>
  <c r="J215" i="1"/>
  <c r="J219" i="1"/>
  <c r="J234" i="1"/>
  <c r="J238" i="1"/>
  <c r="L226" i="1"/>
  <c r="M273" i="16"/>
  <c r="P275" i="16"/>
  <c r="I620" i="1"/>
  <c r="J346" i="1"/>
  <c r="K219" i="4"/>
  <c r="K345" i="4"/>
  <c r="K349" i="4"/>
  <c r="O439" i="4"/>
  <c r="K474" i="4"/>
  <c r="K564" i="4"/>
  <c r="O649" i="4"/>
  <c r="K108" i="5"/>
  <c r="K149" i="5"/>
  <c r="O406" i="5"/>
  <c r="K497" i="5"/>
  <c r="O568" i="5"/>
  <c r="K589" i="5"/>
  <c r="K634" i="5"/>
  <c r="K81" i="6"/>
  <c r="P275" i="6"/>
  <c r="K396" i="6"/>
  <c r="O437" i="6"/>
  <c r="O535" i="6"/>
  <c r="K597" i="6"/>
  <c r="K620" i="6"/>
  <c r="K88" i="7"/>
  <c r="K108" i="7"/>
  <c r="K213" i="7"/>
  <c r="K328" i="7"/>
  <c r="P333" i="7"/>
  <c r="N331" i="7"/>
  <c r="N329" i="7" s="1"/>
  <c r="K368" i="7"/>
  <c r="K474" i="7"/>
  <c r="K499" i="7"/>
  <c r="O535" i="7"/>
  <c r="O584" i="7"/>
  <c r="K589" i="7"/>
  <c r="K595" i="7"/>
  <c r="L57" i="8"/>
  <c r="O57" i="8" s="1"/>
  <c r="K235" i="8"/>
  <c r="K266" i="8"/>
  <c r="K270" i="8"/>
  <c r="M292" i="8"/>
  <c r="P292" i="8" s="1"/>
  <c r="K428" i="8"/>
  <c r="O599" i="8"/>
  <c r="L45" i="9"/>
  <c r="L43" i="9" s="1"/>
  <c r="K349" i="9"/>
  <c r="O383" i="9"/>
  <c r="K398" i="9"/>
  <c r="K466" i="9"/>
  <c r="K189" i="10"/>
  <c r="K199" i="10"/>
  <c r="O459" i="10"/>
  <c r="K611" i="10"/>
  <c r="K64" i="11"/>
  <c r="J506" i="1"/>
  <c r="J675" i="1"/>
  <c r="J82" i="1"/>
  <c r="O534" i="16"/>
  <c r="L31" i="16"/>
  <c r="O31" i="16" s="1"/>
  <c r="J575" i="1"/>
  <c r="P57" i="12"/>
  <c r="K149" i="12"/>
  <c r="L275" i="12"/>
  <c r="L273" i="12" s="1"/>
  <c r="O385" i="12"/>
  <c r="K455" i="12"/>
  <c r="K465" i="12"/>
  <c r="N273" i="13"/>
  <c r="N271" i="13" s="1"/>
  <c r="N292" i="13"/>
  <c r="N290" i="13" s="1"/>
  <c r="O601" i="13"/>
  <c r="N55" i="14"/>
  <c r="N53" i="14" s="1"/>
  <c r="N120" i="14"/>
  <c r="P120" i="14" s="1"/>
  <c r="K402" i="14"/>
  <c r="N32" i="14"/>
  <c r="N30" i="14" s="1"/>
  <c r="K573" i="14"/>
  <c r="K629" i="14"/>
  <c r="N273" i="15"/>
  <c r="N271" i="15" s="1"/>
  <c r="K416" i="15"/>
  <c r="K430" i="15"/>
  <c r="O459" i="15"/>
  <c r="O533" i="15"/>
  <c r="O661" i="15"/>
  <c r="O671" i="15"/>
  <c r="N55" i="16"/>
  <c r="N53" i="16" s="1"/>
  <c r="L314" i="16"/>
  <c r="O314" i="16" s="1"/>
  <c r="K635" i="16"/>
  <c r="K176" i="17"/>
  <c r="K189" i="17"/>
  <c r="N252" i="17"/>
  <c r="N250" i="17" s="1"/>
  <c r="K264" i="17"/>
  <c r="L294" i="17"/>
  <c r="O294" i="17" s="1"/>
  <c r="O437" i="17"/>
  <c r="N43" i="18"/>
  <c r="N41" i="18" s="1"/>
  <c r="L70" i="18"/>
  <c r="O70" i="18" s="1"/>
  <c r="O102" i="18"/>
  <c r="N252" i="18"/>
  <c r="N250" i="18" s="1"/>
  <c r="K309" i="18"/>
  <c r="L314" i="18"/>
  <c r="O314" i="18" s="1"/>
  <c r="K350" i="18"/>
  <c r="K368" i="18"/>
  <c r="O401" i="18"/>
  <c r="O406" i="18"/>
  <c r="K629" i="18"/>
  <c r="K632" i="18"/>
  <c r="K635" i="18"/>
  <c r="O406" i="12"/>
  <c r="K449" i="12"/>
  <c r="K498" i="12"/>
  <c r="L45" i="13"/>
  <c r="O45" i="13" s="1"/>
  <c r="N31" i="13"/>
  <c r="N29" i="13" s="1"/>
  <c r="K397" i="13"/>
  <c r="K430" i="13"/>
  <c r="O564" i="14"/>
  <c r="N120" i="16"/>
  <c r="N118" i="16" s="1"/>
  <c r="K219" i="16"/>
  <c r="K418" i="16"/>
  <c r="K424" i="16"/>
  <c r="K430" i="16"/>
  <c r="N222" i="17"/>
  <c r="N220" i="17" s="1"/>
  <c r="M250" i="17"/>
  <c r="L275" i="17"/>
  <c r="L273" i="17" s="1"/>
  <c r="K473" i="17"/>
  <c r="O533" i="17"/>
  <c r="O553" i="17"/>
  <c r="O599" i="17"/>
  <c r="K629" i="17"/>
  <c r="K635" i="17"/>
  <c r="K86" i="18"/>
  <c r="K665" i="18"/>
  <c r="K668" i="18"/>
  <c r="J671" i="11"/>
  <c r="K429" i="12"/>
  <c r="J651" i="13"/>
  <c r="P45" i="14"/>
  <c r="N644" i="14"/>
  <c r="N640" i="14" s="1"/>
  <c r="N638" i="14" s="1"/>
  <c r="N636" i="14" s="1"/>
  <c r="L275" i="15"/>
  <c r="O275" i="15" s="1"/>
  <c r="K631" i="15"/>
  <c r="M292" i="16"/>
  <c r="P292" i="16" s="1"/>
  <c r="K422" i="16"/>
  <c r="P144" i="18"/>
  <c r="O597" i="11"/>
  <c r="L314" i="12"/>
  <c r="O314" i="12" s="1"/>
  <c r="K341" i="12"/>
  <c r="K368" i="12"/>
  <c r="L122" i="13"/>
  <c r="O122" i="13" s="1"/>
  <c r="L144" i="13"/>
  <c r="O144" i="13" s="1"/>
  <c r="K164" i="13"/>
  <c r="K372" i="13"/>
  <c r="K377" i="13"/>
  <c r="K398" i="13"/>
  <c r="K428" i="13"/>
  <c r="L122" i="14"/>
  <c r="K499" i="14"/>
  <c r="K631" i="14"/>
  <c r="K199" i="16"/>
  <c r="N252" i="16"/>
  <c r="N250" i="16" s="1"/>
  <c r="K564" i="16"/>
  <c r="O584" i="16"/>
  <c r="K164" i="17"/>
  <c r="N292" i="17"/>
  <c r="N290" i="17" s="1"/>
  <c r="K497" i="17"/>
  <c r="O551" i="17"/>
  <c r="K81" i="18"/>
  <c r="K264" i="18"/>
  <c r="K267" i="18"/>
  <c r="K345" i="18"/>
  <c r="O354" i="18"/>
  <c r="K402" i="18"/>
  <c r="K380" i="11"/>
  <c r="O385" i="11"/>
  <c r="K397" i="11"/>
  <c r="K401" i="11"/>
  <c r="K428" i="11"/>
  <c r="K499" i="11"/>
  <c r="K593" i="11"/>
  <c r="K628" i="11"/>
  <c r="K634" i="11"/>
  <c r="K109" i="12"/>
  <c r="K132" i="12"/>
  <c r="K189" i="12"/>
  <c r="K219" i="12"/>
  <c r="K235" i="12"/>
  <c r="N33" i="12"/>
  <c r="N13" i="12" s="1"/>
  <c r="K482" i="12"/>
  <c r="L57" i="13"/>
  <c r="L55" i="13" s="1"/>
  <c r="K229" i="13"/>
  <c r="K235" i="13"/>
  <c r="L254" i="13"/>
  <c r="O254" i="13" s="1"/>
  <c r="P333" i="13"/>
  <c r="K349" i="13"/>
  <c r="K423" i="13"/>
  <c r="K435" i="13"/>
  <c r="K455" i="13"/>
  <c r="O457" i="13"/>
  <c r="O580" i="13"/>
  <c r="O580" i="14"/>
  <c r="N312" i="15"/>
  <c r="N310" i="15" s="1"/>
  <c r="L333" i="15"/>
  <c r="O333" i="15" s="1"/>
  <c r="K421" i="15"/>
  <c r="K427" i="15"/>
  <c r="K449" i="15"/>
  <c r="N33" i="15"/>
  <c r="N13" i="15" s="1"/>
  <c r="O566" i="15"/>
  <c r="K632" i="15"/>
  <c r="K84" i="16"/>
  <c r="K432" i="16"/>
  <c r="O564" i="16"/>
  <c r="O582" i="16"/>
  <c r="O354" i="17"/>
  <c r="K430" i="17"/>
  <c r="O439" i="17"/>
  <c r="O566" i="17"/>
  <c r="L122" i="18"/>
  <c r="L120" i="18" s="1"/>
  <c r="O120" i="18" s="1"/>
  <c r="L144" i="18"/>
  <c r="L142" i="18" s="1"/>
  <c r="K370" i="18"/>
  <c r="O568" i="18"/>
  <c r="K573" i="18"/>
  <c r="K580" i="18"/>
  <c r="O582" i="18"/>
  <c r="K593" i="18"/>
  <c r="O601" i="18"/>
  <c r="K628" i="18"/>
  <c r="K631" i="18"/>
  <c r="K634" i="18"/>
  <c r="M224" i="1"/>
  <c r="I285" i="1"/>
  <c r="L349" i="1"/>
  <c r="I381" i="1"/>
  <c r="I455" i="1"/>
  <c r="I477" i="1"/>
  <c r="K477" i="1" s="1"/>
  <c r="I496" i="1"/>
  <c r="K496" i="1" s="1"/>
  <c r="N601" i="1"/>
  <c r="I632" i="1"/>
  <c r="L31" i="2"/>
  <c r="L29" i="2" s="1"/>
  <c r="O29" i="2" s="1"/>
  <c r="I164" i="1"/>
  <c r="N312" i="2"/>
  <c r="N310" i="2" s="1"/>
  <c r="P314" i="2"/>
  <c r="P98" i="2"/>
  <c r="M96" i="2"/>
  <c r="K671" i="12"/>
  <c r="I671" i="1"/>
  <c r="O552" i="15"/>
  <c r="L31" i="15"/>
  <c r="L11" i="15" s="1"/>
  <c r="L258" i="1"/>
  <c r="O258" i="1" s="1"/>
  <c r="L279" i="1"/>
  <c r="O279" i="1" s="1"/>
  <c r="I451" i="1"/>
  <c r="I471" i="1"/>
  <c r="K471" i="1" s="1"/>
  <c r="I491" i="1"/>
  <c r="K491" i="1" s="1"/>
  <c r="L552" i="1"/>
  <c r="O552" i="1" s="1"/>
  <c r="L565" i="1"/>
  <c r="O565" i="1" s="1"/>
  <c r="I665" i="1"/>
  <c r="J105" i="1"/>
  <c r="N294" i="1"/>
  <c r="K617" i="9"/>
  <c r="K611" i="9"/>
  <c r="K613" i="9"/>
  <c r="I82" i="1"/>
  <c r="I86" i="1"/>
  <c r="M98" i="1"/>
  <c r="N126" i="1"/>
  <c r="L145" i="1"/>
  <c r="M275" i="1"/>
  <c r="L298" i="1"/>
  <c r="O298" i="1" s="1"/>
  <c r="N314" i="1"/>
  <c r="I343" i="1"/>
  <c r="I370" i="1"/>
  <c r="I478" i="1"/>
  <c r="K478" i="1" s="1"/>
  <c r="I486" i="1"/>
  <c r="K486" i="1" s="1"/>
  <c r="I489" i="1"/>
  <c r="K489" i="1" s="1"/>
  <c r="I504" i="1"/>
  <c r="K504" i="1" s="1"/>
  <c r="I560" i="1"/>
  <c r="I576" i="1"/>
  <c r="K576" i="1" s="1"/>
  <c r="L651" i="1"/>
  <c r="J217" i="1"/>
  <c r="L294" i="2"/>
  <c r="K421" i="2"/>
  <c r="L24" i="3"/>
  <c r="O24" i="3" s="1"/>
  <c r="P314" i="10"/>
  <c r="M312" i="10"/>
  <c r="K625" i="16"/>
  <c r="K620" i="16"/>
  <c r="K622" i="16"/>
  <c r="K649" i="17"/>
  <c r="I649" i="1"/>
  <c r="I64" i="1"/>
  <c r="N275" i="1"/>
  <c r="L334" i="1"/>
  <c r="I340" i="1"/>
  <c r="I380" i="1"/>
  <c r="L405" i="1"/>
  <c r="O405" i="1" s="1"/>
  <c r="I431" i="1"/>
  <c r="I468" i="1"/>
  <c r="K468" i="1" s="1"/>
  <c r="I472" i="1"/>
  <c r="K472" i="1" s="1"/>
  <c r="I475" i="1"/>
  <c r="K475" i="1" s="1"/>
  <c r="I483" i="1"/>
  <c r="K483" i="1" s="1"/>
  <c r="I513" i="1"/>
  <c r="K513" i="1" s="1"/>
  <c r="L554" i="1"/>
  <c r="O554" i="1" s="1"/>
  <c r="L600" i="1"/>
  <c r="O600" i="1" s="1"/>
  <c r="L649" i="1"/>
  <c r="L57" i="2"/>
  <c r="O57" i="2" s="1"/>
  <c r="P252" i="2"/>
  <c r="M250" i="2"/>
  <c r="P250" i="2" s="1"/>
  <c r="N404" i="1"/>
  <c r="O382" i="3"/>
  <c r="L31" i="3"/>
  <c r="P254" i="9"/>
  <c r="M252" i="9"/>
  <c r="L228" i="1"/>
  <c r="O228" i="1" s="1"/>
  <c r="I324" i="1"/>
  <c r="I344" i="1"/>
  <c r="K344" i="1" s="1"/>
  <c r="L384" i="1"/>
  <c r="O384" i="1" s="1"/>
  <c r="I402" i="1"/>
  <c r="N405" i="1"/>
  <c r="I469" i="1"/>
  <c r="K469" i="1" s="1"/>
  <c r="L555" i="1"/>
  <c r="L581" i="1"/>
  <c r="O581" i="1" s="1"/>
  <c r="K199" i="2"/>
  <c r="K651" i="2"/>
  <c r="I651" i="1"/>
  <c r="K668" i="2"/>
  <c r="I668" i="1"/>
  <c r="N31" i="3"/>
  <c r="N29" i="3" s="1"/>
  <c r="J659" i="1"/>
  <c r="N144" i="1"/>
  <c r="J172" i="1"/>
  <c r="N252" i="2"/>
  <c r="N250" i="2" s="1"/>
  <c r="J264" i="1"/>
  <c r="J266" i="1"/>
  <c r="J269" i="1"/>
  <c r="N388" i="1"/>
  <c r="K416" i="2"/>
  <c r="K428" i="2"/>
  <c r="K481" i="2"/>
  <c r="J550" i="1"/>
  <c r="K619" i="2"/>
  <c r="K229" i="3"/>
  <c r="P254" i="3"/>
  <c r="O457" i="3"/>
  <c r="K229" i="4"/>
  <c r="P333" i="4"/>
  <c r="K450" i="5"/>
  <c r="K533" i="7"/>
  <c r="K619" i="7"/>
  <c r="K199" i="8"/>
  <c r="K418" i="8"/>
  <c r="K421" i="8"/>
  <c r="K499" i="2"/>
  <c r="N644" i="2"/>
  <c r="N640" i="2" s="1"/>
  <c r="N638" i="2" s="1"/>
  <c r="N636" i="2" s="1"/>
  <c r="J650" i="1"/>
  <c r="P57" i="3"/>
  <c r="I367" i="3"/>
  <c r="K367" i="3" s="1"/>
  <c r="O599" i="3"/>
  <c r="N68" i="4"/>
  <c r="N66" i="4" s="1"/>
  <c r="K88" i="4"/>
  <c r="K108" i="4"/>
  <c r="K324" i="4"/>
  <c r="K93" i="5"/>
  <c r="L32" i="6"/>
  <c r="L30" i="6" s="1"/>
  <c r="K432" i="6"/>
  <c r="O435" i="6"/>
  <c r="O455" i="6"/>
  <c r="K138" i="7"/>
  <c r="K204" i="7"/>
  <c r="O401" i="7"/>
  <c r="K417" i="7"/>
  <c r="K423" i="7"/>
  <c r="K429" i="7"/>
  <c r="K370" i="8"/>
  <c r="K376" i="8"/>
  <c r="K380" i="8"/>
  <c r="P70" i="9"/>
  <c r="M68" i="9"/>
  <c r="P68" i="9" s="1"/>
  <c r="K341" i="9"/>
  <c r="K138" i="10"/>
  <c r="O148" i="10"/>
  <c r="L294" i="10"/>
  <c r="O294" i="10" s="1"/>
  <c r="L100" i="1"/>
  <c r="J130" i="1"/>
  <c r="N273" i="2"/>
  <c r="N271" i="2" s="1"/>
  <c r="L34" i="2"/>
  <c r="K424" i="2"/>
  <c r="K435" i="2"/>
  <c r="O437" i="2"/>
  <c r="K451" i="2"/>
  <c r="K465" i="2"/>
  <c r="I612" i="1"/>
  <c r="I618" i="1"/>
  <c r="I624" i="1"/>
  <c r="P333" i="3"/>
  <c r="K345" i="3"/>
  <c r="K349" i="3"/>
  <c r="O354" i="3"/>
  <c r="O383" i="3"/>
  <c r="K418" i="3"/>
  <c r="K430" i="3"/>
  <c r="O455" i="3"/>
  <c r="K547" i="3"/>
  <c r="O568" i="3"/>
  <c r="N55" i="4"/>
  <c r="N53" i="4" s="1"/>
  <c r="K86" i="4"/>
  <c r="N273" i="4"/>
  <c r="P273" i="4" s="1"/>
  <c r="L24" i="5"/>
  <c r="O24" i="5" s="1"/>
  <c r="M252" i="7"/>
  <c r="P254" i="7"/>
  <c r="K369" i="7"/>
  <c r="I367" i="7"/>
  <c r="K367" i="7" s="1"/>
  <c r="N26" i="8"/>
  <c r="N16" i="8" s="1"/>
  <c r="K201" i="10"/>
  <c r="N32" i="10"/>
  <c r="N30" i="10" s="1"/>
  <c r="J93" i="1"/>
  <c r="J113" i="1"/>
  <c r="N142" i="2"/>
  <c r="N140" i="2" s="1"/>
  <c r="J476" i="1"/>
  <c r="J478" i="1"/>
  <c r="K497" i="2"/>
  <c r="O553" i="2"/>
  <c r="O580" i="2"/>
  <c r="O599" i="2"/>
  <c r="K111" i="3"/>
  <c r="N142" i="3"/>
  <c r="N140" i="3" s="1"/>
  <c r="N273" i="3"/>
  <c r="N271" i="3" s="1"/>
  <c r="N34" i="3"/>
  <c r="N14" i="3" s="1"/>
  <c r="K369" i="3"/>
  <c r="K564" i="3"/>
  <c r="O566" i="3"/>
  <c r="O580" i="3"/>
  <c r="K619" i="3"/>
  <c r="K630" i="3"/>
  <c r="K633" i="3"/>
  <c r="K64" i="4"/>
  <c r="N142" i="4"/>
  <c r="P142" i="4" s="1"/>
  <c r="K149" i="4"/>
  <c r="M252" i="4"/>
  <c r="M250" i="4" s="1"/>
  <c r="L31" i="5"/>
  <c r="L11" i="5" s="1"/>
  <c r="O11" i="5" s="1"/>
  <c r="K375" i="7"/>
  <c r="K381" i="7"/>
  <c r="K580" i="7"/>
  <c r="K533" i="9"/>
  <c r="P144" i="10"/>
  <c r="M142" i="10"/>
  <c r="J76" i="1"/>
  <c r="J89" i="1"/>
  <c r="K132" i="2"/>
  <c r="J184" i="1"/>
  <c r="L224" i="2"/>
  <c r="L222" i="2" s="1"/>
  <c r="L220" i="2" s="1"/>
  <c r="J282" i="1"/>
  <c r="P333" i="2"/>
  <c r="J342" i="1"/>
  <c r="J349" i="1"/>
  <c r="N354" i="1"/>
  <c r="K381" i="2"/>
  <c r="K420" i="2"/>
  <c r="K432" i="2"/>
  <c r="O435" i="2"/>
  <c r="K449" i="2"/>
  <c r="K466" i="2"/>
  <c r="O551" i="2"/>
  <c r="O597" i="2"/>
  <c r="L33" i="3"/>
  <c r="O33" i="3" s="1"/>
  <c r="P144" i="3"/>
  <c r="K201" i="3"/>
  <c r="K219" i="3"/>
  <c r="P275" i="3"/>
  <c r="K370" i="3"/>
  <c r="K381" i="3"/>
  <c r="K426" i="3"/>
  <c r="O459" i="3"/>
  <c r="N43" i="4"/>
  <c r="N41" i="4" s="1"/>
  <c r="K65" i="4"/>
  <c r="N120" i="4"/>
  <c r="N118" i="4" s="1"/>
  <c r="N222" i="4"/>
  <c r="N220" i="4" s="1"/>
  <c r="L314" i="4"/>
  <c r="O314" i="4" s="1"/>
  <c r="O404" i="4"/>
  <c r="N34" i="4"/>
  <c r="N14" i="4" s="1"/>
  <c r="K466" i="4"/>
  <c r="K498" i="4"/>
  <c r="P275" i="5"/>
  <c r="K466" i="5"/>
  <c r="K533" i="6"/>
  <c r="O537" i="7"/>
  <c r="L23" i="8"/>
  <c r="O23" i="8" s="1"/>
  <c r="M66" i="8"/>
  <c r="N222" i="8"/>
  <c r="N220" i="8" s="1"/>
  <c r="K498" i="8"/>
  <c r="K380" i="9"/>
  <c r="O455" i="9"/>
  <c r="K595" i="4"/>
  <c r="O597" i="4"/>
  <c r="K626" i="4"/>
  <c r="K630" i="4"/>
  <c r="K633" i="4"/>
  <c r="N55" i="5"/>
  <c r="N53" i="5" s="1"/>
  <c r="K117" i="5"/>
  <c r="N120" i="5"/>
  <c r="N118" i="5" s="1"/>
  <c r="K132" i="5"/>
  <c r="K219" i="5"/>
  <c r="K235" i="5"/>
  <c r="K425" i="5"/>
  <c r="K613" i="5"/>
  <c r="K65" i="6"/>
  <c r="K132" i="6"/>
  <c r="N142" i="6"/>
  <c r="N140" i="6" s="1"/>
  <c r="P224" i="6"/>
  <c r="O337" i="6"/>
  <c r="K418" i="6"/>
  <c r="K649" i="6"/>
  <c r="N120" i="7"/>
  <c r="N118" i="7" s="1"/>
  <c r="K149" i="7"/>
  <c r="N252" i="7"/>
  <c r="N250" i="7" s="1"/>
  <c r="M292" i="7"/>
  <c r="K455" i="7"/>
  <c r="K573" i="7"/>
  <c r="K617" i="7"/>
  <c r="N43" i="8"/>
  <c r="N41" i="8" s="1"/>
  <c r="K229" i="8"/>
  <c r="K265" i="8"/>
  <c r="K402" i="8"/>
  <c r="K612" i="8"/>
  <c r="L122" i="9"/>
  <c r="O122" i="9" s="1"/>
  <c r="K219" i="9"/>
  <c r="M312" i="9"/>
  <c r="M310" i="9" s="1"/>
  <c r="P310" i="9" s="1"/>
  <c r="O349" i="9"/>
  <c r="O385" i="9"/>
  <c r="K401" i="9"/>
  <c r="K419" i="9"/>
  <c r="K424" i="9"/>
  <c r="K429" i="9"/>
  <c r="K665" i="9"/>
  <c r="N55" i="10"/>
  <c r="N53" i="10" s="1"/>
  <c r="M252" i="10"/>
  <c r="K270" i="10"/>
  <c r="N273" i="10"/>
  <c r="N271" i="10" s="1"/>
  <c r="L314" i="10"/>
  <c r="O314" i="10" s="1"/>
  <c r="K421" i="10"/>
  <c r="K427" i="10"/>
  <c r="K449" i="10"/>
  <c r="K466" i="10"/>
  <c r="K481" i="10"/>
  <c r="K499" i="10"/>
  <c r="K81" i="11"/>
  <c r="K267" i="11"/>
  <c r="K418" i="11"/>
  <c r="P314" i="12"/>
  <c r="M312" i="12"/>
  <c r="K149" i="14"/>
  <c r="N33" i="14"/>
  <c r="N13" i="14" s="1"/>
  <c r="K625" i="14"/>
  <c r="K626" i="14"/>
  <c r="K620" i="14"/>
  <c r="K622" i="14"/>
  <c r="N32" i="15"/>
  <c r="N30" i="15" s="1"/>
  <c r="J651" i="15"/>
  <c r="K651" i="15" s="1"/>
  <c r="K397" i="4"/>
  <c r="K416" i="4"/>
  <c r="K419" i="4"/>
  <c r="K422" i="4"/>
  <c r="K425" i="4"/>
  <c r="K428" i="4"/>
  <c r="K431" i="4"/>
  <c r="J671" i="4"/>
  <c r="P122" i="5"/>
  <c r="K133" i="5"/>
  <c r="K630" i="5"/>
  <c r="N43" i="6"/>
  <c r="N41" i="6" s="1"/>
  <c r="K149" i="6"/>
  <c r="K266" i="6"/>
  <c r="K368" i="6"/>
  <c r="K402" i="6"/>
  <c r="K419" i="6"/>
  <c r="K425" i="6"/>
  <c r="K113" i="7"/>
  <c r="K427" i="7"/>
  <c r="K465" i="7"/>
  <c r="K482" i="7"/>
  <c r="K564" i="7"/>
  <c r="O580" i="7"/>
  <c r="K591" i="7"/>
  <c r="K589" i="8"/>
  <c r="O49" i="9"/>
  <c r="O347" i="9"/>
  <c r="K422" i="9"/>
  <c r="K630" i="9"/>
  <c r="K635" i="9"/>
  <c r="O661" i="9"/>
  <c r="K149" i="10"/>
  <c r="K380" i="10"/>
  <c r="K416" i="10"/>
  <c r="K422" i="10"/>
  <c r="K428" i="10"/>
  <c r="O597" i="10"/>
  <c r="K628" i="10"/>
  <c r="N43" i="11"/>
  <c r="N41" i="11" s="1"/>
  <c r="K249" i="11"/>
  <c r="K375" i="11"/>
  <c r="N312" i="12"/>
  <c r="N310" i="12" s="1"/>
  <c r="K341" i="15"/>
  <c r="J651" i="4"/>
  <c r="K651" i="4" s="1"/>
  <c r="N292" i="5"/>
  <c r="N290" i="5" s="1"/>
  <c r="K380" i="5"/>
  <c r="O385" i="5"/>
  <c r="K423" i="5"/>
  <c r="K429" i="5"/>
  <c r="K449" i="5"/>
  <c r="N55" i="6"/>
  <c r="N53" i="6" s="1"/>
  <c r="K264" i="6"/>
  <c r="K270" i="6"/>
  <c r="K328" i="6"/>
  <c r="J671" i="6"/>
  <c r="P70" i="7"/>
  <c r="K377" i="7"/>
  <c r="K401" i="7"/>
  <c r="O49" i="8"/>
  <c r="K93" i="8"/>
  <c r="K213" i="8"/>
  <c r="L314" i="8"/>
  <c r="L312" i="8" s="1"/>
  <c r="O385" i="8"/>
  <c r="K417" i="8"/>
  <c r="O455" i="8"/>
  <c r="J671" i="8"/>
  <c r="O537" i="9"/>
  <c r="N252" i="10"/>
  <c r="N250" i="10" s="1"/>
  <c r="L640" i="14"/>
  <c r="O640" i="14" s="1"/>
  <c r="O648" i="14"/>
  <c r="P45" i="16"/>
  <c r="N43" i="16"/>
  <c r="N41" i="16" s="1"/>
  <c r="K377" i="4"/>
  <c r="K398" i="4"/>
  <c r="N32" i="4"/>
  <c r="N30" i="4" s="1"/>
  <c r="P45" i="5"/>
  <c r="O102" i="5"/>
  <c r="L314" i="5"/>
  <c r="O314" i="5" s="1"/>
  <c r="O380" i="5"/>
  <c r="K398" i="5"/>
  <c r="O401" i="5"/>
  <c r="O404" i="5"/>
  <c r="K424" i="5"/>
  <c r="K430" i="5"/>
  <c r="K474" i="5"/>
  <c r="O582" i="5"/>
  <c r="K628" i="5"/>
  <c r="K164" i="6"/>
  <c r="K173" i="6"/>
  <c r="K219" i="6"/>
  <c r="K285" i="6"/>
  <c r="K345" i="6"/>
  <c r="K349" i="6"/>
  <c r="L34" i="6"/>
  <c r="K372" i="6"/>
  <c r="K401" i="6"/>
  <c r="O406" i="6"/>
  <c r="O457" i="6"/>
  <c r="O597" i="6"/>
  <c r="K614" i="6"/>
  <c r="K618" i="6"/>
  <c r="K628" i="6"/>
  <c r="K635" i="6"/>
  <c r="K92" i="7"/>
  <c r="K229" i="7"/>
  <c r="K235" i="7"/>
  <c r="L314" i="7"/>
  <c r="L312" i="7" s="1"/>
  <c r="K345" i="7"/>
  <c r="K431" i="7"/>
  <c r="O439" i="7"/>
  <c r="K547" i="7"/>
  <c r="O564" i="7"/>
  <c r="K112" i="8"/>
  <c r="K117" i="8"/>
  <c r="K164" i="8"/>
  <c r="K215" i="8"/>
  <c r="K219" i="8"/>
  <c r="K285" i="8"/>
  <c r="L294" i="8"/>
  <c r="O294" i="8" s="1"/>
  <c r="O582" i="8"/>
  <c r="K597" i="8"/>
  <c r="K629" i="8"/>
  <c r="P122" i="9"/>
  <c r="K199" i="9"/>
  <c r="K235" i="9"/>
  <c r="K343" i="9"/>
  <c r="K370" i="9"/>
  <c r="O401" i="9"/>
  <c r="O568" i="9"/>
  <c r="K573" i="9"/>
  <c r="K628" i="9"/>
  <c r="K631" i="9"/>
  <c r="O385" i="10"/>
  <c r="K397" i="10"/>
  <c r="K420" i="10"/>
  <c r="K426" i="10"/>
  <c r="K432" i="10"/>
  <c r="O437" i="10"/>
  <c r="M55" i="11"/>
  <c r="P57" i="11"/>
  <c r="O457" i="11"/>
  <c r="K614" i="11"/>
  <c r="K615" i="13"/>
  <c r="K617" i="13"/>
  <c r="P312" i="15"/>
  <c r="M310" i="15"/>
  <c r="P310" i="15" s="1"/>
  <c r="K613" i="10"/>
  <c r="K634" i="10"/>
  <c r="K426" i="11"/>
  <c r="O580" i="11"/>
  <c r="N34" i="12"/>
  <c r="N14" i="12" s="1"/>
  <c r="M222" i="13"/>
  <c r="P224" i="13"/>
  <c r="K112" i="12"/>
  <c r="K345" i="12"/>
  <c r="O401" i="12"/>
  <c r="O457" i="12"/>
  <c r="K474" i="12"/>
  <c r="K499" i="12"/>
  <c r="O566" i="12"/>
  <c r="K597" i="12"/>
  <c r="N43" i="13"/>
  <c r="N41" i="13" s="1"/>
  <c r="L70" i="13"/>
  <c r="O70" i="13" s="1"/>
  <c r="N96" i="13"/>
  <c r="N94" i="13" s="1"/>
  <c r="P294" i="13"/>
  <c r="K341" i="13"/>
  <c r="O347" i="13"/>
  <c r="I367" i="13"/>
  <c r="K367" i="13" s="1"/>
  <c r="O566" i="13"/>
  <c r="K597" i="13"/>
  <c r="L24" i="14"/>
  <c r="O24" i="14" s="1"/>
  <c r="L57" i="14"/>
  <c r="O57" i="14" s="1"/>
  <c r="L144" i="14"/>
  <c r="O144" i="14" s="1"/>
  <c r="K158" i="14"/>
  <c r="K164" i="14"/>
  <c r="L275" i="14"/>
  <c r="L273" i="14" s="1"/>
  <c r="L271" i="14" s="1"/>
  <c r="K345" i="14"/>
  <c r="K368" i="14"/>
  <c r="O380" i="14"/>
  <c r="O383" i="14"/>
  <c r="K397" i="14"/>
  <c r="K449" i="14"/>
  <c r="K466" i="14"/>
  <c r="K533" i="14"/>
  <c r="K628" i="14"/>
  <c r="P45" i="15"/>
  <c r="K216" i="15"/>
  <c r="K235" i="15"/>
  <c r="P314" i="15"/>
  <c r="K350" i="15"/>
  <c r="K418" i="15"/>
  <c r="K424" i="15"/>
  <c r="O455" i="15"/>
  <c r="K466" i="15"/>
  <c r="K497" i="15"/>
  <c r="K547" i="15"/>
  <c r="K668" i="15"/>
  <c r="L57" i="16"/>
  <c r="O57" i="16" s="1"/>
  <c r="K65" i="16"/>
  <c r="P122" i="16"/>
  <c r="M120" i="16"/>
  <c r="M118" i="16" s="1"/>
  <c r="K402" i="17"/>
  <c r="K499" i="17"/>
  <c r="K377" i="18"/>
  <c r="N55" i="11"/>
  <c r="N53" i="11" s="1"/>
  <c r="K117" i="11"/>
  <c r="O352" i="11"/>
  <c r="K402" i="11"/>
  <c r="O455" i="11"/>
  <c r="K589" i="11"/>
  <c r="N43" i="12"/>
  <c r="N41" i="12" s="1"/>
  <c r="L98" i="12"/>
  <c r="O98" i="12" s="1"/>
  <c r="K158" i="12"/>
  <c r="K229" i="12"/>
  <c r="P254" i="12"/>
  <c r="K340" i="12"/>
  <c r="O354" i="12"/>
  <c r="K396" i="12"/>
  <c r="K420" i="12"/>
  <c r="K426" i="12"/>
  <c r="L34" i="12"/>
  <c r="K132" i="13"/>
  <c r="O406" i="13"/>
  <c r="N252" i="14"/>
  <c r="N250" i="14" s="1"/>
  <c r="K349" i="14"/>
  <c r="K398" i="14"/>
  <c r="N34" i="14"/>
  <c r="N14" i="14" s="1"/>
  <c r="K481" i="14"/>
  <c r="O533" i="14"/>
  <c r="K580" i="14"/>
  <c r="K615" i="14"/>
  <c r="K613" i="15"/>
  <c r="N644" i="15"/>
  <c r="N640" i="15" s="1"/>
  <c r="N638" i="15" s="1"/>
  <c r="N636" i="15" s="1"/>
  <c r="O535" i="16"/>
  <c r="O536" i="17"/>
  <c r="L33" i="17"/>
  <c r="O33" i="17" s="1"/>
  <c r="K266" i="18"/>
  <c r="N292" i="11"/>
  <c r="N290" i="11" s="1"/>
  <c r="K376" i="11"/>
  <c r="K416" i="11"/>
  <c r="K419" i="11"/>
  <c r="N33" i="11"/>
  <c r="N13" i="11" s="1"/>
  <c r="K612" i="11"/>
  <c r="K618" i="11"/>
  <c r="N142" i="12"/>
  <c r="N140" i="12" s="1"/>
  <c r="O337" i="12"/>
  <c r="P122" i="13"/>
  <c r="L224" i="13"/>
  <c r="L222" i="13" s="1"/>
  <c r="L275" i="13"/>
  <c r="L273" i="13" s="1"/>
  <c r="K369" i="13"/>
  <c r="O383" i="13"/>
  <c r="N43" i="14"/>
  <c r="N41" i="14" s="1"/>
  <c r="N31" i="14"/>
  <c r="N29" i="14" s="1"/>
  <c r="K375" i="14"/>
  <c r="K381" i="14"/>
  <c r="O404" i="14"/>
  <c r="O439" i="14"/>
  <c r="K450" i="14"/>
  <c r="O459" i="14"/>
  <c r="K464" i="14"/>
  <c r="N120" i="15"/>
  <c r="N118" i="15" s="1"/>
  <c r="K422" i="15"/>
  <c r="K573" i="15"/>
  <c r="K619" i="15"/>
  <c r="M120" i="18"/>
  <c r="P120" i="18" s="1"/>
  <c r="P122" i="18"/>
  <c r="K369" i="18"/>
  <c r="I367" i="18"/>
  <c r="K367" i="18" s="1"/>
  <c r="K88" i="11"/>
  <c r="K266" i="11"/>
  <c r="L333" i="11"/>
  <c r="L331" i="11" s="1"/>
  <c r="K368" i="11"/>
  <c r="O406" i="11"/>
  <c r="K450" i="11"/>
  <c r="K474" i="11"/>
  <c r="K648" i="11"/>
  <c r="K665" i="11"/>
  <c r="K93" i="12"/>
  <c r="K111" i="12"/>
  <c r="L224" i="12"/>
  <c r="L222" i="12" s="1"/>
  <c r="O352" i="12"/>
  <c r="K370" i="12"/>
  <c r="O601" i="12"/>
  <c r="K626" i="12"/>
  <c r="P57" i="13"/>
  <c r="K149" i="13"/>
  <c r="K158" i="13"/>
  <c r="K270" i="13"/>
  <c r="K285" i="13"/>
  <c r="L314" i="13"/>
  <c r="O314" i="13" s="1"/>
  <c r="K328" i="13"/>
  <c r="K340" i="13"/>
  <c r="L32" i="13"/>
  <c r="L30" i="13" s="1"/>
  <c r="K370" i="13"/>
  <c r="K381" i="13"/>
  <c r="O404" i="13"/>
  <c r="K427" i="13"/>
  <c r="O535" i="13"/>
  <c r="K573" i="13"/>
  <c r="K591" i="13"/>
  <c r="K631" i="13"/>
  <c r="K634" i="13"/>
  <c r="K108" i="14"/>
  <c r="K111" i="14"/>
  <c r="N273" i="14"/>
  <c r="N271" i="14" s="1"/>
  <c r="O349" i="14"/>
  <c r="K473" i="14"/>
  <c r="K497" i="14"/>
  <c r="O555" i="14"/>
  <c r="K133" i="15"/>
  <c r="L254" i="15"/>
  <c r="O254" i="15" s="1"/>
  <c r="K343" i="15"/>
  <c r="O383" i="15"/>
  <c r="K398" i="15"/>
  <c r="O401" i="15"/>
  <c r="O437" i="15"/>
  <c r="K473" i="15"/>
  <c r="K481" i="15"/>
  <c r="K533" i="15"/>
  <c r="K564" i="15"/>
  <c r="K630" i="15"/>
  <c r="K635" i="15"/>
  <c r="O651" i="15"/>
  <c r="O668" i="15"/>
  <c r="N96" i="16"/>
  <c r="N94" i="16" s="1"/>
  <c r="K113" i="17"/>
  <c r="K87" i="18"/>
  <c r="M312" i="18"/>
  <c r="M310" i="18" s="1"/>
  <c r="P310" i="18" s="1"/>
  <c r="P314" i="18"/>
  <c r="O401" i="11"/>
  <c r="K420" i="11"/>
  <c r="K431" i="11"/>
  <c r="K498" i="11"/>
  <c r="K547" i="11"/>
  <c r="O566" i="11"/>
  <c r="K616" i="11"/>
  <c r="N55" i="12"/>
  <c r="P55" i="12" s="1"/>
  <c r="L122" i="12"/>
  <c r="O122" i="12" s="1"/>
  <c r="K264" i="12"/>
  <c r="K267" i="12"/>
  <c r="L294" i="12"/>
  <c r="O294" i="12" s="1"/>
  <c r="O380" i="12"/>
  <c r="K416" i="12"/>
  <c r="O439" i="12"/>
  <c r="O459" i="12"/>
  <c r="K464" i="12"/>
  <c r="K628" i="12"/>
  <c r="K376" i="13"/>
  <c r="K380" i="13"/>
  <c r="N33" i="13"/>
  <c r="N13" i="13" s="1"/>
  <c r="K396" i="13"/>
  <c r="K425" i="13"/>
  <c r="K449" i="13"/>
  <c r="O455" i="13"/>
  <c r="K580" i="13"/>
  <c r="O584" i="13"/>
  <c r="K589" i="13"/>
  <c r="P144" i="14"/>
  <c r="K370" i="14"/>
  <c r="K380" i="14"/>
  <c r="O385" i="14"/>
  <c r="K416" i="14"/>
  <c r="K419" i="14"/>
  <c r="K422" i="14"/>
  <c r="K425" i="14"/>
  <c r="K428" i="14"/>
  <c r="K431" i="14"/>
  <c r="O437" i="14"/>
  <c r="K465" i="14"/>
  <c r="O584" i="14"/>
  <c r="K589" i="14"/>
  <c r="K595" i="14"/>
  <c r="O597" i="14"/>
  <c r="K616" i="14"/>
  <c r="K149" i="15"/>
  <c r="K158" i="15"/>
  <c r="L294" i="15"/>
  <c r="O294" i="15" s="1"/>
  <c r="M331" i="15"/>
  <c r="M329" i="15" s="1"/>
  <c r="O349" i="15"/>
  <c r="K375" i="15"/>
  <c r="K455" i="15"/>
  <c r="O457" i="15"/>
  <c r="K465" i="15"/>
  <c r="O650" i="15"/>
  <c r="K663" i="15"/>
  <c r="K426" i="16"/>
  <c r="M292" i="17"/>
  <c r="M290" i="17" s="1"/>
  <c r="P290" i="17" s="1"/>
  <c r="P294" i="17"/>
  <c r="K341" i="17"/>
  <c r="L31" i="17"/>
  <c r="O31" i="17" s="1"/>
  <c r="O351" i="17"/>
  <c r="O404" i="17"/>
  <c r="L98" i="16"/>
  <c r="L96" i="16" s="1"/>
  <c r="K328" i="16"/>
  <c r="K341" i="16"/>
  <c r="O347" i="16"/>
  <c r="K350" i="16"/>
  <c r="O380" i="16"/>
  <c r="O383" i="16"/>
  <c r="K398" i="16"/>
  <c r="O401" i="16"/>
  <c r="O404" i="16"/>
  <c r="K429" i="16"/>
  <c r="O455" i="16"/>
  <c r="O601" i="16"/>
  <c r="O74" i="17"/>
  <c r="K93" i="17"/>
  <c r="N120" i="17"/>
  <c r="P120" i="17" s="1"/>
  <c r="N142" i="17"/>
  <c r="N140" i="17" s="1"/>
  <c r="K149" i="17"/>
  <c r="K199" i="17"/>
  <c r="K377" i="17"/>
  <c r="O380" i="17"/>
  <c r="O383" i="17"/>
  <c r="K426" i="17"/>
  <c r="K435" i="17"/>
  <c r="O459" i="17"/>
  <c r="K564" i="17"/>
  <c r="K650" i="17"/>
  <c r="K665" i="17"/>
  <c r="N55" i="18"/>
  <c r="N53" i="18" s="1"/>
  <c r="K80" i="18"/>
  <c r="N120" i="18"/>
  <c r="N118" i="18" s="1"/>
  <c r="K199" i="18"/>
  <c r="K285" i="18"/>
  <c r="K304" i="18"/>
  <c r="O349" i="18"/>
  <c r="O352" i="18"/>
  <c r="K417" i="18"/>
  <c r="K420" i="18"/>
  <c r="K423" i="18"/>
  <c r="K426" i="18"/>
  <c r="K429" i="18"/>
  <c r="K432" i="18"/>
  <c r="O435" i="18"/>
  <c r="K449" i="18"/>
  <c r="O455" i="18"/>
  <c r="K466" i="18"/>
  <c r="O533" i="18"/>
  <c r="K547" i="18"/>
  <c r="O599" i="16"/>
  <c r="K630" i="16"/>
  <c r="O49" i="17"/>
  <c r="N68" i="17"/>
  <c r="N66" i="17" s="1"/>
  <c r="K372" i="17"/>
  <c r="N222" i="18"/>
  <c r="N220" i="18" s="1"/>
  <c r="K149" i="16"/>
  <c r="K158" i="16"/>
  <c r="K189" i="16"/>
  <c r="O597" i="16"/>
  <c r="M43" i="17"/>
  <c r="M41" i="17" s="1"/>
  <c r="K266" i="17"/>
  <c r="K340" i="17"/>
  <c r="O352" i="17"/>
  <c r="K375" i="17"/>
  <c r="K418" i="17"/>
  <c r="K421" i="17"/>
  <c r="K560" i="17"/>
  <c r="K611" i="17"/>
  <c r="K614" i="17"/>
  <c r="K617" i="17"/>
  <c r="K630" i="17"/>
  <c r="P45" i="18"/>
  <c r="K83" i="18"/>
  <c r="K149" i="18"/>
  <c r="K200" i="18"/>
  <c r="K265" i="18"/>
  <c r="K340" i="18"/>
  <c r="K450" i="18"/>
  <c r="O459" i="18"/>
  <c r="K464" i="18"/>
  <c r="K473" i="18"/>
  <c r="K482" i="18"/>
  <c r="K564" i="18"/>
  <c r="O661" i="18"/>
  <c r="K164" i="16"/>
  <c r="K173" i="16"/>
  <c r="K200" i="16"/>
  <c r="K270" i="16"/>
  <c r="L333" i="16"/>
  <c r="L331" i="16" s="1"/>
  <c r="K343" i="16"/>
  <c r="K419" i="16"/>
  <c r="K425" i="16"/>
  <c r="K428" i="16"/>
  <c r="K435" i="16"/>
  <c r="O537" i="16"/>
  <c r="O661" i="16"/>
  <c r="K117" i="17"/>
  <c r="L314" i="17"/>
  <c r="O314" i="17" s="1"/>
  <c r="K350" i="17"/>
  <c r="K370" i="17"/>
  <c r="K396" i="17"/>
  <c r="O401" i="17"/>
  <c r="K416" i="17"/>
  <c r="O457" i="17"/>
  <c r="K474" i="17"/>
  <c r="K498" i="17"/>
  <c r="K573" i="17"/>
  <c r="P70" i="18"/>
  <c r="N34" i="18"/>
  <c r="N14" i="18" s="1"/>
  <c r="K370" i="16"/>
  <c r="K376" i="16"/>
  <c r="K380" i="16"/>
  <c r="O385" i="16"/>
  <c r="K397" i="16"/>
  <c r="K420" i="16"/>
  <c r="O457" i="16"/>
  <c r="K533" i="16"/>
  <c r="L57" i="17"/>
  <c r="O57" i="17" s="1"/>
  <c r="K349" i="17"/>
  <c r="K422" i="17"/>
  <c r="K428" i="17"/>
  <c r="O455" i="17"/>
  <c r="K533" i="17"/>
  <c r="N32" i="17"/>
  <c r="N30" i="17" s="1"/>
  <c r="K612" i="17"/>
  <c r="K615" i="17"/>
  <c r="K618" i="17"/>
  <c r="K628" i="17"/>
  <c r="K634" i="17"/>
  <c r="J671" i="17"/>
  <c r="K65" i="18"/>
  <c r="K249" i="18"/>
  <c r="L254" i="18"/>
  <c r="O254" i="18" s="1"/>
  <c r="L275" i="18"/>
  <c r="L273" i="18" s="1"/>
  <c r="K289" i="18"/>
  <c r="K401" i="18"/>
  <c r="K416" i="18"/>
  <c r="K419" i="18"/>
  <c r="K422" i="18"/>
  <c r="K425" i="18"/>
  <c r="K428" i="18"/>
  <c r="K431" i="18"/>
  <c r="K435" i="18"/>
  <c r="O437" i="18"/>
  <c r="K474" i="18"/>
  <c r="K498" i="18"/>
  <c r="K533" i="18"/>
  <c r="O535" i="18"/>
  <c r="O650" i="18"/>
  <c r="L33" i="2"/>
  <c r="O33" i="2" s="1"/>
  <c r="N55" i="2"/>
  <c r="N53" i="2" s="1"/>
  <c r="M66" i="2"/>
  <c r="P66" i="2" s="1"/>
  <c r="L254" i="2"/>
  <c r="O254" i="2" s="1"/>
  <c r="K397" i="2"/>
  <c r="K474" i="2"/>
  <c r="O537" i="2"/>
  <c r="O584" i="2"/>
  <c r="K629" i="2"/>
  <c r="K632" i="2"/>
  <c r="K635" i="2"/>
  <c r="L70" i="3"/>
  <c r="L68" i="3" s="1"/>
  <c r="L66" i="3" s="1"/>
  <c r="N22" i="3"/>
  <c r="K109" i="3"/>
  <c r="K112" i="3"/>
  <c r="J210" i="1"/>
  <c r="M222" i="3"/>
  <c r="J233" i="1"/>
  <c r="K270" i="3"/>
  <c r="M273" i="3"/>
  <c r="L333" i="3"/>
  <c r="O333" i="3" s="1"/>
  <c r="K343" i="3"/>
  <c r="O349" i="3"/>
  <c r="K396" i="4"/>
  <c r="K149" i="2"/>
  <c r="M273" i="2"/>
  <c r="K328" i="2"/>
  <c r="K341" i="2"/>
  <c r="O347" i="2"/>
  <c r="O385" i="2"/>
  <c r="O439" i="2"/>
  <c r="K450" i="2"/>
  <c r="K464" i="2"/>
  <c r="K64" i="3"/>
  <c r="K82" i="3"/>
  <c r="L98" i="3"/>
  <c r="L96" i="3" s="1"/>
  <c r="K164" i="3"/>
  <c r="K173" i="3"/>
  <c r="K199" i="3"/>
  <c r="K285" i="3"/>
  <c r="K372" i="3"/>
  <c r="O49" i="4"/>
  <c r="M49" i="4"/>
  <c r="K81" i="4"/>
  <c r="O648" i="5"/>
  <c r="L640" i="5"/>
  <c r="L45" i="2"/>
  <c r="L43" i="2" s="1"/>
  <c r="L41" i="2" s="1"/>
  <c r="L24" i="2"/>
  <c r="K189" i="2"/>
  <c r="L275" i="2"/>
  <c r="O275" i="2" s="1"/>
  <c r="K398" i="2"/>
  <c r="O401" i="2"/>
  <c r="K533" i="2"/>
  <c r="O535" i="2"/>
  <c r="K573" i="2"/>
  <c r="K580" i="2"/>
  <c r="O582" i="2"/>
  <c r="K630" i="2"/>
  <c r="K633" i="2"/>
  <c r="K80" i="3"/>
  <c r="K92" i="3"/>
  <c r="K110" i="3"/>
  <c r="J237" i="1"/>
  <c r="J242" i="1"/>
  <c r="N22" i="5"/>
  <c r="K189" i="5"/>
  <c r="P224" i="5"/>
  <c r="M222" i="5"/>
  <c r="L122" i="2"/>
  <c r="O122" i="2" s="1"/>
  <c r="L144" i="2"/>
  <c r="L142" i="2" s="1"/>
  <c r="L140" i="2" s="1"/>
  <c r="K173" i="2"/>
  <c r="K345" i="2"/>
  <c r="N252" i="3"/>
  <c r="N250" i="3" s="1"/>
  <c r="K267" i="3"/>
  <c r="N337" i="1"/>
  <c r="J344" i="1"/>
  <c r="J350" i="1"/>
  <c r="K219" i="2"/>
  <c r="K396" i="2"/>
  <c r="K402" i="2"/>
  <c r="K473" i="2"/>
  <c r="K560" i="2"/>
  <c r="O566" i="2"/>
  <c r="M102" i="3"/>
  <c r="M26" i="3" s="1"/>
  <c r="K265" i="3"/>
  <c r="M312" i="3"/>
  <c r="O337" i="4"/>
  <c r="M337" i="4"/>
  <c r="N644" i="4"/>
  <c r="N640" i="4" s="1"/>
  <c r="N638" i="4" s="1"/>
  <c r="N636" i="4" s="1"/>
  <c r="N33" i="5"/>
  <c r="N13" i="5" s="1"/>
  <c r="N32" i="5"/>
  <c r="N30" i="5" s="1"/>
  <c r="O437" i="5"/>
  <c r="K547" i="2"/>
  <c r="O564" i="2"/>
  <c r="M41" i="3"/>
  <c r="J308" i="1"/>
  <c r="J320" i="1"/>
  <c r="N331" i="3"/>
  <c r="N329" i="3" s="1"/>
  <c r="K380" i="3"/>
  <c r="P224" i="4"/>
  <c r="M222" i="4"/>
  <c r="K377" i="3"/>
  <c r="K481" i="3"/>
  <c r="O537" i="3"/>
  <c r="K573" i="3"/>
  <c r="K580" i="3"/>
  <c r="O582" i="3"/>
  <c r="K597" i="3"/>
  <c r="M55" i="4"/>
  <c r="K93" i="4"/>
  <c r="K112" i="4"/>
  <c r="L144" i="4"/>
  <c r="O144" i="4" s="1"/>
  <c r="K200" i="4"/>
  <c r="K328" i="4"/>
  <c r="K380" i="4"/>
  <c r="O385" i="4"/>
  <c r="K402" i="4"/>
  <c r="K418" i="4"/>
  <c r="K421" i="4"/>
  <c r="K424" i="4"/>
  <c r="K427" i="4"/>
  <c r="K430" i="4"/>
  <c r="N33" i="4"/>
  <c r="N13" i="4" s="1"/>
  <c r="O533" i="4"/>
  <c r="O555" i="4"/>
  <c r="O580" i="4"/>
  <c r="K591" i="4"/>
  <c r="K597" i="4"/>
  <c r="O599" i="4"/>
  <c r="K629" i="4"/>
  <c r="K632" i="4"/>
  <c r="K635" i="4"/>
  <c r="K663" i="4"/>
  <c r="K109" i="5"/>
  <c r="K199" i="5"/>
  <c r="K401" i="5"/>
  <c r="K432" i="5"/>
  <c r="O435" i="5"/>
  <c r="O535" i="5"/>
  <c r="M55" i="6"/>
  <c r="P57" i="6"/>
  <c r="K350" i="6"/>
  <c r="O599" i="6"/>
  <c r="N32" i="12"/>
  <c r="N30" i="12" s="1"/>
  <c r="O383" i="12"/>
  <c r="K401" i="3"/>
  <c r="O406" i="3"/>
  <c r="K595" i="3"/>
  <c r="K628" i="3"/>
  <c r="K631" i="3"/>
  <c r="K634" i="3"/>
  <c r="P45" i="4"/>
  <c r="K213" i="4"/>
  <c r="K270" i="4"/>
  <c r="K401" i="4"/>
  <c r="L122" i="5"/>
  <c r="L120" i="5" s="1"/>
  <c r="K200" i="5"/>
  <c r="K229" i="5"/>
  <c r="K80" i="6"/>
  <c r="P254" i="6"/>
  <c r="O349" i="7"/>
  <c r="K372" i="7"/>
  <c r="O554" i="9"/>
  <c r="L33" i="9"/>
  <c r="O33" i="9" s="1"/>
  <c r="O385" i="3"/>
  <c r="K450" i="3"/>
  <c r="J671" i="3"/>
  <c r="O102" i="4"/>
  <c r="N386" i="1"/>
  <c r="J393" i="1"/>
  <c r="N409" i="1"/>
  <c r="L457" i="1"/>
  <c r="K618" i="4"/>
  <c r="N26" i="6"/>
  <c r="N16" i="6" s="1"/>
  <c r="N252" i="6"/>
  <c r="N250" i="6" s="1"/>
  <c r="P250" i="6" s="1"/>
  <c r="O318" i="6"/>
  <c r="N22" i="7"/>
  <c r="L26" i="7"/>
  <c r="L16" i="7" s="1"/>
  <c r="M220" i="7"/>
  <c r="O298" i="9"/>
  <c r="K398" i="3"/>
  <c r="O401" i="3"/>
  <c r="O404" i="3"/>
  <c r="J454" i="1"/>
  <c r="J464" i="1"/>
  <c r="J470" i="1"/>
  <c r="J494" i="1"/>
  <c r="O564" i="3"/>
  <c r="N570" i="1"/>
  <c r="N588" i="1"/>
  <c r="K591" i="3"/>
  <c r="I616" i="1"/>
  <c r="I622" i="1"/>
  <c r="K629" i="3"/>
  <c r="K632" i="3"/>
  <c r="K635" i="3"/>
  <c r="J653" i="1"/>
  <c r="J660" i="1"/>
  <c r="K80" i="4"/>
  <c r="M102" i="4"/>
  <c r="M96" i="4" s="1"/>
  <c r="K111" i="4"/>
  <c r="K138" i="4"/>
  <c r="N26" i="4"/>
  <c r="N16" i="4" s="1"/>
  <c r="K176" i="4"/>
  <c r="K185" i="4"/>
  <c r="K235" i="4"/>
  <c r="K285" i="4"/>
  <c r="M312" i="4"/>
  <c r="L333" i="4"/>
  <c r="O333" i="4" s="1"/>
  <c r="K435" i="4"/>
  <c r="O437" i="4"/>
  <c r="N31" i="4"/>
  <c r="N29" i="4" s="1"/>
  <c r="J576" i="1"/>
  <c r="N581" i="1"/>
  <c r="N605" i="1"/>
  <c r="J611" i="1"/>
  <c r="J617" i="1"/>
  <c r="J623" i="1"/>
  <c r="J630" i="1"/>
  <c r="J665" i="1"/>
  <c r="L70" i="5"/>
  <c r="L68" i="5" s="1"/>
  <c r="O68" i="5" s="1"/>
  <c r="M102" i="5"/>
  <c r="P102" i="5" s="1"/>
  <c r="P144" i="5"/>
  <c r="K341" i="5"/>
  <c r="O383" i="5"/>
  <c r="O566" i="5"/>
  <c r="N68" i="6"/>
  <c r="N66" i="6" s="1"/>
  <c r="K370" i="7"/>
  <c r="O404" i="7"/>
  <c r="L32" i="7"/>
  <c r="L30" i="7" s="1"/>
  <c r="K626" i="7"/>
  <c r="K621" i="7"/>
  <c r="K623" i="7"/>
  <c r="K625" i="7"/>
  <c r="K630" i="7"/>
  <c r="K435" i="3"/>
  <c r="K451" i="3"/>
  <c r="K465" i="3"/>
  <c r="K474" i="3"/>
  <c r="J492" i="1"/>
  <c r="O533" i="3"/>
  <c r="N33" i="3"/>
  <c r="N13" i="3" s="1"/>
  <c r="O584" i="3"/>
  <c r="K589" i="3"/>
  <c r="J649" i="1"/>
  <c r="L24" i="4"/>
  <c r="O24" i="4" s="1"/>
  <c r="L57" i="4"/>
  <c r="L55" i="4" s="1"/>
  <c r="K92" i="4"/>
  <c r="P98" i="4"/>
  <c r="K158" i="4"/>
  <c r="K199" i="4"/>
  <c r="M271" i="4"/>
  <c r="P275" i="4"/>
  <c r="J304" i="1"/>
  <c r="K381" i="4"/>
  <c r="O406" i="4"/>
  <c r="K417" i="4"/>
  <c r="K420" i="4"/>
  <c r="K423" i="4"/>
  <c r="K426" i="4"/>
  <c r="K429" i="4"/>
  <c r="K432" i="4"/>
  <c r="O435" i="4"/>
  <c r="O455" i="4"/>
  <c r="K533" i="4"/>
  <c r="O535" i="4"/>
  <c r="O551" i="4"/>
  <c r="K573" i="4"/>
  <c r="K580" i="4"/>
  <c r="O582" i="4"/>
  <c r="K593" i="4"/>
  <c r="O601" i="4"/>
  <c r="K628" i="4"/>
  <c r="K631" i="4"/>
  <c r="K634" i="4"/>
  <c r="P98" i="5"/>
  <c r="K113" i="5"/>
  <c r="P333" i="5"/>
  <c r="K482" i="5"/>
  <c r="K499" i="5"/>
  <c r="O599" i="5"/>
  <c r="K133" i="6"/>
  <c r="P314" i="6"/>
  <c r="M312" i="6"/>
  <c r="K340" i="6"/>
  <c r="K421" i="6"/>
  <c r="O601" i="6"/>
  <c r="K663" i="6"/>
  <c r="K87" i="7"/>
  <c r="P224" i="7"/>
  <c r="L333" i="7"/>
  <c r="O126" i="9"/>
  <c r="O456" i="6"/>
  <c r="L31" i="6"/>
  <c r="O31" i="6" s="1"/>
  <c r="L33" i="7"/>
  <c r="O33" i="7" s="1"/>
  <c r="O536" i="7"/>
  <c r="K421" i="5"/>
  <c r="K427" i="5"/>
  <c r="L23" i="6"/>
  <c r="O23" i="6" s="1"/>
  <c r="K110" i="6"/>
  <c r="L122" i="6"/>
  <c r="O258" i="6"/>
  <c r="O352" i="6"/>
  <c r="O354" i="6"/>
  <c r="O380" i="6"/>
  <c r="K397" i="6"/>
  <c r="K416" i="6"/>
  <c r="K424" i="6"/>
  <c r="K429" i="6"/>
  <c r="K626" i="6"/>
  <c r="K630" i="6"/>
  <c r="P57" i="7"/>
  <c r="O61" i="7"/>
  <c r="N68" i="7"/>
  <c r="N66" i="7" s="1"/>
  <c r="K111" i="7"/>
  <c r="K200" i="7"/>
  <c r="K216" i="7"/>
  <c r="K270" i="7"/>
  <c r="P273" i="7"/>
  <c r="O298" i="7"/>
  <c r="P312" i="7"/>
  <c r="K340" i="7"/>
  <c r="O352" i="7"/>
  <c r="K402" i="7"/>
  <c r="O597" i="7"/>
  <c r="K328" i="9"/>
  <c r="L23" i="10"/>
  <c r="O23" i="10" s="1"/>
  <c r="J90" i="1"/>
  <c r="L122" i="10"/>
  <c r="K533" i="10"/>
  <c r="P70" i="11"/>
  <c r="M68" i="11"/>
  <c r="M66" i="11" s="1"/>
  <c r="P314" i="11"/>
  <c r="M312" i="11"/>
  <c r="P312" i="11" s="1"/>
  <c r="L24" i="12"/>
  <c r="O24" i="12" s="1"/>
  <c r="L45" i="12"/>
  <c r="K381" i="5"/>
  <c r="K428" i="5"/>
  <c r="L24" i="6"/>
  <c r="L33" i="6"/>
  <c r="O33" i="6" s="1"/>
  <c r="J495" i="1"/>
  <c r="J505" i="1"/>
  <c r="I518" i="1"/>
  <c r="I521" i="1"/>
  <c r="I524" i="1"/>
  <c r="I527" i="1"/>
  <c r="I530" i="1"/>
  <c r="J551" i="1"/>
  <c r="N31" i="6"/>
  <c r="N29" i="6" s="1"/>
  <c r="N33" i="6"/>
  <c r="N13" i="6" s="1"/>
  <c r="N557" i="1"/>
  <c r="I615" i="1"/>
  <c r="K624" i="6"/>
  <c r="N31" i="8"/>
  <c r="N29" i="8" s="1"/>
  <c r="K371" i="10"/>
  <c r="I367" i="10"/>
  <c r="K367" i="10" s="1"/>
  <c r="L34" i="11"/>
  <c r="M273" i="5"/>
  <c r="K328" i="5"/>
  <c r="O337" i="5"/>
  <c r="K340" i="5"/>
  <c r="J371" i="1"/>
  <c r="N31" i="5"/>
  <c r="N11" i="5" s="1"/>
  <c r="N9" i="5" s="1"/>
  <c r="K455" i="5"/>
  <c r="N536" i="1"/>
  <c r="K561" i="1"/>
  <c r="N34" i="5"/>
  <c r="N14" i="5" s="1"/>
  <c r="I625" i="1"/>
  <c r="J647" i="1"/>
  <c r="J651" i="5"/>
  <c r="L70" i="6"/>
  <c r="P98" i="6"/>
  <c r="I367" i="6"/>
  <c r="K367" i="6" s="1"/>
  <c r="K381" i="6"/>
  <c r="K417" i="6"/>
  <c r="K422" i="6"/>
  <c r="K430" i="6"/>
  <c r="K455" i="6"/>
  <c r="O459" i="6"/>
  <c r="K498" i="6"/>
  <c r="K622" i="6"/>
  <c r="J651" i="6"/>
  <c r="K651" i="6" s="1"/>
  <c r="K64" i="7"/>
  <c r="K86" i="7"/>
  <c r="K93" i="7"/>
  <c r="K349" i="7"/>
  <c r="K618" i="7"/>
  <c r="K613" i="7"/>
  <c r="N34" i="9"/>
  <c r="N14" i="9" s="1"/>
  <c r="P45" i="10"/>
  <c r="M43" i="10"/>
  <c r="K369" i="11"/>
  <c r="I367" i="11"/>
  <c r="K367" i="11" s="1"/>
  <c r="J369" i="1"/>
  <c r="K397" i="5"/>
  <c r="J400" i="1"/>
  <c r="K402" i="5"/>
  <c r="K426" i="5"/>
  <c r="O455" i="5"/>
  <c r="K533" i="5"/>
  <c r="N559" i="1"/>
  <c r="K564" i="5"/>
  <c r="J578" i="1"/>
  <c r="K597" i="5"/>
  <c r="K619" i="5"/>
  <c r="J658" i="1"/>
  <c r="J668" i="1"/>
  <c r="J115" i="1"/>
  <c r="M273" i="6"/>
  <c r="M292" i="6"/>
  <c r="O353" i="6"/>
  <c r="K370" i="6"/>
  <c r="O404" i="6"/>
  <c r="K420" i="6"/>
  <c r="K449" i="6"/>
  <c r="K474" i="6"/>
  <c r="K573" i="6"/>
  <c r="K650" i="6"/>
  <c r="M43" i="7"/>
  <c r="M41" i="7" s="1"/>
  <c r="L70" i="7"/>
  <c r="L68" i="7" s="1"/>
  <c r="K215" i="7"/>
  <c r="L254" i="7"/>
  <c r="O254" i="7" s="1"/>
  <c r="K376" i="7"/>
  <c r="N33" i="7"/>
  <c r="N13" i="7" s="1"/>
  <c r="K451" i="7"/>
  <c r="K466" i="7"/>
  <c r="K611" i="7"/>
  <c r="M312" i="8"/>
  <c r="P314" i="8"/>
  <c r="N33" i="8"/>
  <c r="N13" i="8" s="1"/>
  <c r="O435" i="8"/>
  <c r="M292" i="9"/>
  <c r="O406" i="9"/>
  <c r="K285" i="10"/>
  <c r="K381" i="10"/>
  <c r="K418" i="10"/>
  <c r="K424" i="10"/>
  <c r="K430" i="10"/>
  <c r="O601" i="10"/>
  <c r="O649" i="10"/>
  <c r="L640" i="10"/>
  <c r="O640" i="10" s="1"/>
  <c r="P144" i="11"/>
  <c r="M142" i="11"/>
  <c r="N331" i="11"/>
  <c r="N329" i="11" s="1"/>
  <c r="P337" i="11"/>
  <c r="O337" i="11"/>
  <c r="O405" i="12"/>
  <c r="L33" i="12"/>
  <c r="O33" i="12" s="1"/>
  <c r="K573" i="5"/>
  <c r="K595" i="5"/>
  <c r="P70" i="6"/>
  <c r="P74" i="6"/>
  <c r="L98" i="6"/>
  <c r="O98" i="6" s="1"/>
  <c r="K117" i="6"/>
  <c r="L275" i="6"/>
  <c r="L273" i="6" s="1"/>
  <c r="K435" i="6"/>
  <c r="O566" i="6"/>
  <c r="K634" i="6"/>
  <c r="K199" i="7"/>
  <c r="O406" i="7"/>
  <c r="K420" i="7"/>
  <c r="K426" i="7"/>
  <c r="K432" i="7"/>
  <c r="K449" i="7"/>
  <c r="O459" i="7"/>
  <c r="K464" i="7"/>
  <c r="K634" i="7"/>
  <c r="O584" i="8"/>
  <c r="K631" i="8"/>
  <c r="O404" i="9"/>
  <c r="O599" i="10"/>
  <c r="M118" i="11"/>
  <c r="K229" i="11"/>
  <c r="L275" i="11"/>
  <c r="L273" i="11" s="1"/>
  <c r="K649" i="11"/>
  <c r="P122" i="12"/>
  <c r="M120" i="12"/>
  <c r="K199" i="12"/>
  <c r="L70" i="8"/>
  <c r="N312" i="8"/>
  <c r="N310" i="8" s="1"/>
  <c r="O380" i="8"/>
  <c r="K420" i="8"/>
  <c r="K455" i="8"/>
  <c r="M273" i="9"/>
  <c r="P273" i="9" s="1"/>
  <c r="O318" i="9"/>
  <c r="K619" i="9"/>
  <c r="K668" i="9"/>
  <c r="K65" i="10"/>
  <c r="N68" i="10"/>
  <c r="K87" i="10"/>
  <c r="N34" i="10"/>
  <c r="N14" i="10" s="1"/>
  <c r="K401" i="10"/>
  <c r="O406" i="10"/>
  <c r="O435" i="10"/>
  <c r="K465" i="10"/>
  <c r="K474" i="10"/>
  <c r="K498" i="10"/>
  <c r="O535" i="10"/>
  <c r="K631" i="10"/>
  <c r="L57" i="11"/>
  <c r="L55" i="11" s="1"/>
  <c r="L122" i="11"/>
  <c r="O122" i="11" s="1"/>
  <c r="K133" i="11"/>
  <c r="K158" i="11"/>
  <c r="K176" i="11"/>
  <c r="K201" i="11"/>
  <c r="K285" i="11"/>
  <c r="M292" i="11"/>
  <c r="P292" i="11" s="1"/>
  <c r="L294" i="11"/>
  <c r="K343" i="11"/>
  <c r="K425" i="11"/>
  <c r="O435" i="11"/>
  <c r="K455" i="11"/>
  <c r="K473" i="11"/>
  <c r="K497" i="11"/>
  <c r="K619" i="11"/>
  <c r="K630" i="11"/>
  <c r="K633" i="11"/>
  <c r="N644" i="11"/>
  <c r="N640" i="11" s="1"/>
  <c r="N638" i="11" s="1"/>
  <c r="N636" i="11" s="1"/>
  <c r="K265" i="12"/>
  <c r="K285" i="12"/>
  <c r="K381" i="12"/>
  <c r="K427" i="12"/>
  <c r="O148" i="13"/>
  <c r="L31" i="13"/>
  <c r="O31" i="13" s="1"/>
  <c r="O456" i="13"/>
  <c r="K621" i="13"/>
  <c r="K623" i="13"/>
  <c r="P70" i="17"/>
  <c r="M68" i="17"/>
  <c r="P68" i="17" s="1"/>
  <c r="K80" i="8"/>
  <c r="K83" i="8"/>
  <c r="K249" i="8"/>
  <c r="L333" i="8"/>
  <c r="O333" i="8" s="1"/>
  <c r="K449" i="8"/>
  <c r="O459" i="8"/>
  <c r="K614" i="8"/>
  <c r="K632" i="8"/>
  <c r="J651" i="8"/>
  <c r="K200" i="9"/>
  <c r="L275" i="9"/>
  <c r="L273" i="9" s="1"/>
  <c r="K420" i="9"/>
  <c r="K432" i="9"/>
  <c r="O435" i="9"/>
  <c r="K465" i="9"/>
  <c r="K81" i="10"/>
  <c r="M220" i="10"/>
  <c r="P220" i="10" s="1"/>
  <c r="K340" i="10"/>
  <c r="K343" i="10"/>
  <c r="O533" i="10"/>
  <c r="O564" i="10"/>
  <c r="O584" i="10"/>
  <c r="K619" i="10"/>
  <c r="K629" i="10"/>
  <c r="K84" i="11"/>
  <c r="K164" i="11"/>
  <c r="K189" i="11"/>
  <c r="K199" i="11"/>
  <c r="K219" i="11"/>
  <c r="K328" i="11"/>
  <c r="K341" i="11"/>
  <c r="K381" i="11"/>
  <c r="K423" i="11"/>
  <c r="O568" i="11"/>
  <c r="K573" i="11"/>
  <c r="K580" i="11"/>
  <c r="K597" i="11"/>
  <c r="O649" i="11"/>
  <c r="N26" i="12"/>
  <c r="N16" i="12" s="1"/>
  <c r="K249" i="12"/>
  <c r="P275" i="12"/>
  <c r="M273" i="12"/>
  <c r="K376" i="12"/>
  <c r="K216" i="8"/>
  <c r="J493" i="1"/>
  <c r="J503" i="1"/>
  <c r="J515" i="1"/>
  <c r="N568" i="1"/>
  <c r="K626" i="8"/>
  <c r="N651" i="1"/>
  <c r="L333" i="9"/>
  <c r="L331" i="9" s="1"/>
  <c r="K368" i="9"/>
  <c r="K418" i="9"/>
  <c r="K430" i="9"/>
  <c r="O535" i="9"/>
  <c r="K618" i="9"/>
  <c r="K615" i="9"/>
  <c r="K625" i="9"/>
  <c r="K629" i="9"/>
  <c r="O665" i="9"/>
  <c r="O668" i="9"/>
  <c r="N96" i="10"/>
  <c r="N94" i="10" s="1"/>
  <c r="N31" i="10"/>
  <c r="N29" i="10" s="1"/>
  <c r="N33" i="10"/>
  <c r="N13" i="10" s="1"/>
  <c r="O582" i="10"/>
  <c r="L640" i="11"/>
  <c r="P144" i="13"/>
  <c r="M142" i="13"/>
  <c r="P148" i="15"/>
  <c r="M26" i="15"/>
  <c r="M16" i="15" s="1"/>
  <c r="N644" i="7"/>
  <c r="N640" i="7" s="1"/>
  <c r="N638" i="7" s="1"/>
  <c r="N636" i="7" s="1"/>
  <c r="K64" i="8"/>
  <c r="P70" i="8"/>
  <c r="P98" i="8"/>
  <c r="K111" i="8"/>
  <c r="K138" i="8"/>
  <c r="N331" i="8"/>
  <c r="N329" i="8" s="1"/>
  <c r="K397" i="8"/>
  <c r="K416" i="8"/>
  <c r="K450" i="8"/>
  <c r="K624" i="8"/>
  <c r="K628" i="8"/>
  <c r="P144" i="9"/>
  <c r="K396" i="9"/>
  <c r="K416" i="9"/>
  <c r="K428" i="9"/>
  <c r="O439" i="9"/>
  <c r="O533" i="9"/>
  <c r="O564" i="9"/>
  <c r="O584" i="9"/>
  <c r="O650" i="9"/>
  <c r="K663" i="9"/>
  <c r="K341" i="10"/>
  <c r="O347" i="10"/>
  <c r="O380" i="10"/>
  <c r="K396" i="10"/>
  <c r="K547" i="10"/>
  <c r="O568" i="10"/>
  <c r="O580" i="10"/>
  <c r="K618" i="10"/>
  <c r="K615" i="10"/>
  <c r="K80" i="11"/>
  <c r="K186" i="11"/>
  <c r="K264" i="11"/>
  <c r="N34" i="11"/>
  <c r="O74" i="12"/>
  <c r="N252" i="12"/>
  <c r="P252" i="12" s="1"/>
  <c r="N292" i="12"/>
  <c r="N290" i="12" s="1"/>
  <c r="M43" i="13"/>
  <c r="M41" i="13" s="1"/>
  <c r="P45" i="13"/>
  <c r="O279" i="13"/>
  <c r="L45" i="8"/>
  <c r="O45" i="8" s="1"/>
  <c r="K109" i="8"/>
  <c r="L224" i="8"/>
  <c r="O224" i="8" s="1"/>
  <c r="K267" i="8"/>
  <c r="P333" i="8"/>
  <c r="K349" i="8"/>
  <c r="O354" i="8"/>
  <c r="K377" i="8"/>
  <c r="K401" i="8"/>
  <c r="O406" i="8"/>
  <c r="K466" i="8"/>
  <c r="K580" i="8"/>
  <c r="L98" i="9"/>
  <c r="L96" i="9" s="1"/>
  <c r="K372" i="9"/>
  <c r="O380" i="9"/>
  <c r="K426" i="9"/>
  <c r="K481" i="9"/>
  <c r="K499" i="9"/>
  <c r="O582" i="9"/>
  <c r="L57" i="10"/>
  <c r="O57" i="10" s="1"/>
  <c r="N331" i="10"/>
  <c r="N329" i="10" s="1"/>
  <c r="O439" i="10"/>
  <c r="K450" i="10"/>
  <c r="K473" i="10"/>
  <c r="K497" i="10"/>
  <c r="K635" i="10"/>
  <c r="K138" i="11"/>
  <c r="P224" i="11"/>
  <c r="M331" i="11"/>
  <c r="O347" i="11"/>
  <c r="K377" i="11"/>
  <c r="K417" i="11"/>
  <c r="K429" i="11"/>
  <c r="K435" i="11"/>
  <c r="K465" i="11"/>
  <c r="K591" i="11"/>
  <c r="K632" i="11"/>
  <c r="L23" i="12"/>
  <c r="O23" i="12" s="1"/>
  <c r="M74" i="12"/>
  <c r="M68" i="12" s="1"/>
  <c r="K113" i="12"/>
  <c r="K164" i="12"/>
  <c r="K173" i="12"/>
  <c r="O382" i="14"/>
  <c r="L31" i="14"/>
  <c r="O537" i="12"/>
  <c r="K624" i="12"/>
  <c r="L640" i="12"/>
  <c r="L638" i="12" s="1"/>
  <c r="K133" i="13"/>
  <c r="K173" i="13"/>
  <c r="O380" i="13"/>
  <c r="O401" i="13"/>
  <c r="K465" i="13"/>
  <c r="K473" i="13"/>
  <c r="N34" i="13"/>
  <c r="N14" i="13" s="1"/>
  <c r="P122" i="15"/>
  <c r="M120" i="15"/>
  <c r="M142" i="15"/>
  <c r="M140" i="15" s="1"/>
  <c r="P144" i="15"/>
  <c r="L70" i="12"/>
  <c r="L68" i="12" s="1"/>
  <c r="P144" i="12"/>
  <c r="K200" i="12"/>
  <c r="O349" i="12"/>
  <c r="N31" i="12"/>
  <c r="N11" i="12" s="1"/>
  <c r="N9" i="12" s="1"/>
  <c r="K418" i="12"/>
  <c r="K430" i="12"/>
  <c r="K533" i="12"/>
  <c r="K573" i="12"/>
  <c r="K622" i="12"/>
  <c r="K631" i="12"/>
  <c r="K634" i="12"/>
  <c r="N644" i="12"/>
  <c r="N640" i="12" s="1"/>
  <c r="N638" i="12" s="1"/>
  <c r="N636" i="12" s="1"/>
  <c r="L98" i="13"/>
  <c r="O98" i="13" s="1"/>
  <c r="P275" i="13"/>
  <c r="L294" i="13"/>
  <c r="O294" i="13" s="1"/>
  <c r="K345" i="13"/>
  <c r="K368" i="13"/>
  <c r="K375" i="13"/>
  <c r="K402" i="13"/>
  <c r="K466" i="13"/>
  <c r="K481" i="13"/>
  <c r="O582" i="13"/>
  <c r="O435" i="14"/>
  <c r="O535" i="14"/>
  <c r="K620" i="12"/>
  <c r="O648" i="12"/>
  <c r="J671" i="12"/>
  <c r="N26" i="13"/>
  <c r="N16" i="13" s="1"/>
  <c r="M290" i="13"/>
  <c r="P290" i="13" s="1"/>
  <c r="M312" i="13"/>
  <c r="K618" i="13"/>
  <c r="K619" i="13"/>
  <c r="K611" i="13"/>
  <c r="K613" i="13"/>
  <c r="N644" i="13"/>
  <c r="N640" i="13" s="1"/>
  <c r="N638" i="13" s="1"/>
  <c r="N636" i="13" s="1"/>
  <c r="L45" i="14"/>
  <c r="L43" i="14" s="1"/>
  <c r="O258" i="16"/>
  <c r="K377" i="12"/>
  <c r="K497" i="12"/>
  <c r="K629" i="12"/>
  <c r="O665" i="12"/>
  <c r="K117" i="13"/>
  <c r="K343" i="13"/>
  <c r="O349" i="13"/>
  <c r="O352" i="13"/>
  <c r="K497" i="13"/>
  <c r="L26" i="14"/>
  <c r="L16" i="14" s="1"/>
  <c r="O74" i="14"/>
  <c r="K635" i="14"/>
  <c r="J671" i="14"/>
  <c r="P98" i="15"/>
  <c r="M96" i="15"/>
  <c r="P224" i="15"/>
  <c r="M222" i="15"/>
  <c r="K343" i="12"/>
  <c r="K372" i="12"/>
  <c r="K375" i="12"/>
  <c r="K397" i="12"/>
  <c r="K424" i="12"/>
  <c r="K435" i="12"/>
  <c r="O437" i="12"/>
  <c r="K450" i="12"/>
  <c r="O455" i="12"/>
  <c r="K481" i="12"/>
  <c r="O533" i="12"/>
  <c r="O564" i="12"/>
  <c r="O597" i="12"/>
  <c r="K630" i="12"/>
  <c r="K635" i="12"/>
  <c r="M120" i="13"/>
  <c r="M118" i="13" s="1"/>
  <c r="K200" i="13"/>
  <c r="M252" i="13"/>
  <c r="N331" i="13"/>
  <c r="N329" i="13" s="1"/>
  <c r="O435" i="13"/>
  <c r="K498" i="13"/>
  <c r="O537" i="13"/>
  <c r="O568" i="13"/>
  <c r="K629" i="13"/>
  <c r="P275" i="14"/>
  <c r="M273" i="14"/>
  <c r="K482" i="14"/>
  <c r="N22" i="15"/>
  <c r="L24" i="15"/>
  <c r="O24" i="15" s="1"/>
  <c r="L314" i="15"/>
  <c r="K345" i="15"/>
  <c r="O385" i="15"/>
  <c r="K450" i="15"/>
  <c r="M94" i="16"/>
  <c r="P94" i="16" s="1"/>
  <c r="P96" i="16"/>
  <c r="N32" i="16"/>
  <c r="N30" i="16" s="1"/>
  <c r="O352" i="16"/>
  <c r="O437" i="13"/>
  <c r="K450" i="13"/>
  <c r="K499" i="13"/>
  <c r="O533" i="13"/>
  <c r="K92" i="14"/>
  <c r="N142" i="14"/>
  <c r="N140" i="14" s="1"/>
  <c r="K270" i="14"/>
  <c r="O354" i="14"/>
  <c r="K418" i="14"/>
  <c r="K421" i="14"/>
  <c r="K424" i="14"/>
  <c r="K427" i="14"/>
  <c r="K430" i="14"/>
  <c r="O455" i="14"/>
  <c r="K614" i="14"/>
  <c r="K619" i="14"/>
  <c r="K621" i="14"/>
  <c r="K623" i="14"/>
  <c r="L33" i="15"/>
  <c r="O33" i="15" s="1"/>
  <c r="K81" i="15"/>
  <c r="O148" i="15"/>
  <c r="K173" i="15"/>
  <c r="K189" i="15"/>
  <c r="K349" i="15"/>
  <c r="K372" i="15"/>
  <c r="K420" i="15"/>
  <c r="K432" i="15"/>
  <c r="O435" i="15"/>
  <c r="K597" i="15"/>
  <c r="L122" i="16"/>
  <c r="O228" i="16"/>
  <c r="M312" i="16"/>
  <c r="K345" i="16"/>
  <c r="N31" i="16"/>
  <c r="N29" i="16" s="1"/>
  <c r="N34" i="16"/>
  <c r="N14" i="16" s="1"/>
  <c r="K417" i="16"/>
  <c r="K465" i="16"/>
  <c r="K474" i="16"/>
  <c r="K498" i="16"/>
  <c r="N644" i="16"/>
  <c r="N640" i="16" s="1"/>
  <c r="N638" i="16" s="1"/>
  <c r="N636" i="16" s="1"/>
  <c r="N33" i="17"/>
  <c r="N13" i="17" s="1"/>
  <c r="P224" i="14"/>
  <c r="K340" i="14"/>
  <c r="O352" i="14"/>
  <c r="K401" i="14"/>
  <c r="O551" i="14"/>
  <c r="K591" i="14"/>
  <c r="K597" i="14"/>
  <c r="O599" i="14"/>
  <c r="K612" i="14"/>
  <c r="K617" i="14"/>
  <c r="M43" i="15"/>
  <c r="K82" i="15"/>
  <c r="K370" i="15"/>
  <c r="O318" i="16"/>
  <c r="O566" i="16"/>
  <c r="K619" i="16"/>
  <c r="K612" i="16"/>
  <c r="K614" i="16"/>
  <c r="K616" i="16"/>
  <c r="M22" i="17"/>
  <c r="M12" i="17" s="1"/>
  <c r="P57" i="17"/>
  <c r="P314" i="17"/>
  <c r="M312" i="17"/>
  <c r="P312" i="17" s="1"/>
  <c r="N31" i="17"/>
  <c r="N26" i="14"/>
  <c r="N16" i="14" s="1"/>
  <c r="K110" i="14"/>
  <c r="N31" i="15"/>
  <c r="N11" i="15" s="1"/>
  <c r="N9" i="15" s="1"/>
  <c r="K428" i="15"/>
  <c r="P144" i="16"/>
  <c r="M142" i="16"/>
  <c r="M140" i="16" s="1"/>
  <c r="L23" i="14"/>
  <c r="O23" i="14" s="1"/>
  <c r="K173" i="14"/>
  <c r="K199" i="14"/>
  <c r="K229" i="14"/>
  <c r="M252" i="14"/>
  <c r="P252" i="14" s="1"/>
  <c r="K435" i="14"/>
  <c r="K613" i="14"/>
  <c r="K634" i="14"/>
  <c r="N43" i="15"/>
  <c r="N41" i="15" s="1"/>
  <c r="P57" i="15"/>
  <c r="O354" i="15"/>
  <c r="O380" i="15"/>
  <c r="K396" i="15"/>
  <c r="K426" i="15"/>
  <c r="O537" i="15"/>
  <c r="O298" i="16"/>
  <c r="L33" i="16"/>
  <c r="O33" i="16" s="1"/>
  <c r="O384" i="16"/>
  <c r="K466" i="17"/>
  <c r="N96" i="14"/>
  <c r="N94" i="14" s="1"/>
  <c r="L224" i="14"/>
  <c r="K328" i="14"/>
  <c r="O406" i="14"/>
  <c r="K417" i="14"/>
  <c r="K420" i="14"/>
  <c r="K423" i="14"/>
  <c r="K426" i="14"/>
  <c r="K429" i="14"/>
  <c r="K432" i="14"/>
  <c r="K455" i="14"/>
  <c r="K611" i="14"/>
  <c r="K630" i="14"/>
  <c r="L26" i="15"/>
  <c r="L16" i="15" s="1"/>
  <c r="K88" i="15"/>
  <c r="K117" i="15"/>
  <c r="K219" i="15"/>
  <c r="M292" i="15"/>
  <c r="P292" i="15" s="1"/>
  <c r="N34" i="15"/>
  <c r="N14" i="15" s="1"/>
  <c r="O439" i="15"/>
  <c r="O535" i="15"/>
  <c r="O49" i="16"/>
  <c r="M49" i="16"/>
  <c r="L224" i="16"/>
  <c r="L222" i="16" s="1"/>
  <c r="L220" i="16" s="1"/>
  <c r="M252" i="16"/>
  <c r="L122" i="17"/>
  <c r="O122" i="17" s="1"/>
  <c r="K423" i="17"/>
  <c r="N31" i="18"/>
  <c r="N29" i="18" s="1"/>
  <c r="O601" i="15"/>
  <c r="K633" i="15"/>
  <c r="L70" i="16"/>
  <c r="O70" i="16" s="1"/>
  <c r="K396" i="16"/>
  <c r="K427" i="16"/>
  <c r="O435" i="16"/>
  <c r="K455" i="16"/>
  <c r="K481" i="16"/>
  <c r="K499" i="16"/>
  <c r="K580" i="16"/>
  <c r="K593" i="16"/>
  <c r="K632" i="16"/>
  <c r="O651" i="16"/>
  <c r="N96" i="17"/>
  <c r="N94" i="17" s="1"/>
  <c r="K132" i="17"/>
  <c r="L144" i="17"/>
  <c r="K158" i="17"/>
  <c r="K173" i="17"/>
  <c r="K249" i="17"/>
  <c r="O385" i="17"/>
  <c r="K429" i="17"/>
  <c r="K633" i="17"/>
  <c r="K219" i="18"/>
  <c r="P224" i="18"/>
  <c r="P294" i="18"/>
  <c r="N292" i="18"/>
  <c r="P292" i="18" s="1"/>
  <c r="K306" i="18"/>
  <c r="K481" i="18"/>
  <c r="K499" i="18"/>
  <c r="J246" i="1"/>
  <c r="M333" i="1"/>
  <c r="K626" i="16"/>
  <c r="L24" i="18"/>
  <c r="O24" i="18" s="1"/>
  <c r="M331" i="18"/>
  <c r="M329" i="18" s="1"/>
  <c r="P337" i="18"/>
  <c r="J671" i="18"/>
  <c r="K671" i="18" s="1"/>
  <c r="O597" i="15"/>
  <c r="K625" i="15"/>
  <c r="K629" i="15"/>
  <c r="K85" i="16"/>
  <c r="K423" i="16"/>
  <c r="K589" i="16"/>
  <c r="K624" i="16"/>
  <c r="K628" i="16"/>
  <c r="P122" i="17"/>
  <c r="K186" i="17"/>
  <c r="K200" i="17"/>
  <c r="K229" i="17"/>
  <c r="K267" i="17"/>
  <c r="K381" i="17"/>
  <c r="K398" i="17"/>
  <c r="K427" i="17"/>
  <c r="O435" i="17"/>
  <c r="K465" i="17"/>
  <c r="K597" i="17"/>
  <c r="K631" i="17"/>
  <c r="K109" i="18"/>
  <c r="K112" i="18"/>
  <c r="K270" i="18"/>
  <c r="L294" i="18"/>
  <c r="K376" i="18"/>
  <c r="K497" i="18"/>
  <c r="O566" i="18"/>
  <c r="K618" i="15"/>
  <c r="K615" i="15"/>
  <c r="L640" i="15"/>
  <c r="O665" i="15"/>
  <c r="P70" i="16"/>
  <c r="K117" i="16"/>
  <c r="N142" i="16"/>
  <c r="N140" i="16" s="1"/>
  <c r="K421" i="16"/>
  <c r="K450" i="16"/>
  <c r="K573" i="16"/>
  <c r="N33" i="16"/>
  <c r="N13" i="16" s="1"/>
  <c r="L24" i="17"/>
  <c r="O24" i="17" s="1"/>
  <c r="L224" i="17"/>
  <c r="O224" i="17" s="1"/>
  <c r="L254" i="17"/>
  <c r="O254" i="17" s="1"/>
  <c r="K265" i="17"/>
  <c r="M273" i="17"/>
  <c r="I367" i="17"/>
  <c r="K367" i="17" s="1"/>
  <c r="K380" i="17"/>
  <c r="K425" i="17"/>
  <c r="N34" i="17"/>
  <c r="N14" i="17" s="1"/>
  <c r="N644" i="17"/>
  <c r="N640" i="17" s="1"/>
  <c r="N638" i="17" s="1"/>
  <c r="N636" i="17" s="1"/>
  <c r="K92" i="18"/>
  <c r="P254" i="18"/>
  <c r="O597" i="17"/>
  <c r="L57" i="18"/>
  <c r="L55" i="18" s="1"/>
  <c r="M220" i="18"/>
  <c r="K465" i="18"/>
  <c r="O564" i="18"/>
  <c r="K397" i="17"/>
  <c r="K419" i="17"/>
  <c r="K431" i="17"/>
  <c r="K482" i="17"/>
  <c r="K547" i="17"/>
  <c r="K551" i="17"/>
  <c r="K613" i="17"/>
  <c r="K616" i="17"/>
  <c r="K619" i="17"/>
  <c r="K632" i="17"/>
  <c r="K663" i="17"/>
  <c r="K93" i="18"/>
  <c r="K110" i="18"/>
  <c r="K113" i="18"/>
  <c r="M140" i="18"/>
  <c r="N142" i="18"/>
  <c r="P142" i="18" s="1"/>
  <c r="K158" i="18"/>
  <c r="K189" i="18"/>
  <c r="L224" i="18"/>
  <c r="L222" i="18" s="1"/>
  <c r="L220" i="18" s="1"/>
  <c r="K235" i="18"/>
  <c r="J323" i="1"/>
  <c r="K328" i="18"/>
  <c r="K380" i="18"/>
  <c r="N32" i="18"/>
  <c r="N30" i="18" s="1"/>
  <c r="P57" i="18"/>
  <c r="K108" i="18"/>
  <c r="K111" i="18"/>
  <c r="P275" i="18"/>
  <c r="L333" i="18"/>
  <c r="L331" i="18" s="1"/>
  <c r="O380" i="18"/>
  <c r="K398" i="18"/>
  <c r="N33" i="18"/>
  <c r="N13" i="18" s="1"/>
  <c r="N644" i="18"/>
  <c r="N640" i="18" s="1"/>
  <c r="N638" i="18" s="1"/>
  <c r="N636" i="18" s="1"/>
  <c r="K418" i="18"/>
  <c r="K421" i="18"/>
  <c r="K424" i="18"/>
  <c r="K427" i="18"/>
  <c r="K430" i="18"/>
  <c r="O439" i="18"/>
  <c r="K455" i="18"/>
  <c r="O457" i="18"/>
  <c r="O537" i="18"/>
  <c r="O584" i="18"/>
  <c r="K589" i="18"/>
  <c r="K595" i="18"/>
  <c r="O597" i="18"/>
  <c r="K630" i="18"/>
  <c r="K633" i="18"/>
  <c r="K663" i="18"/>
  <c r="P29" i="2"/>
  <c r="M28" i="2"/>
  <c r="P28" i="2" s="1"/>
  <c r="I93" i="1"/>
  <c r="K93" i="2"/>
  <c r="M310" i="2"/>
  <c r="M66" i="4"/>
  <c r="L26" i="2"/>
  <c r="L49" i="1"/>
  <c r="O49" i="2"/>
  <c r="K111" i="2"/>
  <c r="I111" i="1"/>
  <c r="O21" i="2"/>
  <c r="L19" i="2"/>
  <c r="M45" i="1"/>
  <c r="P45" i="2"/>
  <c r="M43" i="2"/>
  <c r="M41" i="2" s="1"/>
  <c r="I109" i="1"/>
  <c r="K109" i="2"/>
  <c r="L99" i="1"/>
  <c r="L98" i="2"/>
  <c r="K117" i="2"/>
  <c r="J117" i="1"/>
  <c r="P23" i="1"/>
  <c r="M13" i="1"/>
  <c r="P13" i="1" s="1"/>
  <c r="L42" i="1"/>
  <c r="L21" i="1"/>
  <c r="I113" i="1"/>
  <c r="K113" i="2"/>
  <c r="L25" i="1"/>
  <c r="O54" i="1"/>
  <c r="M28" i="1"/>
  <c r="P28" i="1" s="1"/>
  <c r="M21" i="1"/>
  <c r="M22" i="2"/>
  <c r="N222" i="2"/>
  <c r="M68" i="3"/>
  <c r="P74" i="3"/>
  <c r="P54" i="5"/>
  <c r="M53" i="5"/>
  <c r="P141" i="5"/>
  <c r="M140" i="5"/>
  <c r="M70" i="1"/>
  <c r="I473" i="1"/>
  <c r="I485" i="1"/>
  <c r="K485" i="1" s="1"/>
  <c r="N552" i="1"/>
  <c r="I561" i="1"/>
  <c r="P120" i="3"/>
  <c r="M118" i="3"/>
  <c r="P118" i="3" s="1"/>
  <c r="P95" i="4"/>
  <c r="O119" i="4"/>
  <c r="O54" i="6"/>
  <c r="I65" i="1"/>
  <c r="I83" i="1"/>
  <c r="M144" i="1"/>
  <c r="M221" i="1"/>
  <c r="P221" i="1" s="1"/>
  <c r="L276" i="1"/>
  <c r="M291" i="1"/>
  <c r="P291" i="1" s="1"/>
  <c r="I328" i="1"/>
  <c r="N333" i="1"/>
  <c r="I373" i="1"/>
  <c r="K373" i="1" s="1"/>
  <c r="I533" i="1"/>
  <c r="I578" i="1"/>
  <c r="K578" i="1" s="1"/>
  <c r="L583" i="1"/>
  <c r="O583" i="1" s="1"/>
  <c r="I628" i="1"/>
  <c r="L32" i="2"/>
  <c r="N34" i="2"/>
  <c r="N14" i="2" s="1"/>
  <c r="N43" i="2"/>
  <c r="N41" i="2" s="1"/>
  <c r="M55" i="2"/>
  <c r="L70" i="2"/>
  <c r="M140" i="2"/>
  <c r="O148" i="2"/>
  <c r="K164" i="2"/>
  <c r="K176" i="2"/>
  <c r="P224" i="2"/>
  <c r="K309" i="2"/>
  <c r="P330" i="3"/>
  <c r="M329" i="3"/>
  <c r="K625" i="3"/>
  <c r="K623" i="3"/>
  <c r="K621" i="3"/>
  <c r="K626" i="3"/>
  <c r="K624" i="3"/>
  <c r="K622" i="3"/>
  <c r="K620" i="3"/>
  <c r="L23" i="4"/>
  <c r="L275" i="4"/>
  <c r="O384" i="4"/>
  <c r="L33" i="4"/>
  <c r="O33" i="4" s="1"/>
  <c r="P19" i="5"/>
  <c r="P70" i="5"/>
  <c r="M22" i="5"/>
  <c r="P330" i="5"/>
  <c r="K626" i="5"/>
  <c r="K624" i="5"/>
  <c r="K622" i="5"/>
  <c r="K620" i="5"/>
  <c r="K621" i="5"/>
  <c r="K623" i="5"/>
  <c r="K625" i="5"/>
  <c r="N292" i="2"/>
  <c r="P95" i="5"/>
  <c r="O383" i="6"/>
  <c r="N32" i="6"/>
  <c r="I479" i="1"/>
  <c r="K479" i="1" s="1"/>
  <c r="I503" i="1"/>
  <c r="K503" i="1" s="1"/>
  <c r="M220" i="2"/>
  <c r="L32" i="3"/>
  <c r="O437" i="3"/>
  <c r="M331" i="5"/>
  <c r="P337" i="5"/>
  <c r="P95" i="6"/>
  <c r="L61" i="1"/>
  <c r="O61" i="1" s="1"/>
  <c r="L74" i="1"/>
  <c r="I81" i="1"/>
  <c r="I85" i="1"/>
  <c r="I87" i="1"/>
  <c r="L119" i="1"/>
  <c r="O119" i="1" s="1"/>
  <c r="I215" i="1"/>
  <c r="I266" i="1"/>
  <c r="L380" i="1"/>
  <c r="L382" i="1"/>
  <c r="O382" i="1" s="1"/>
  <c r="J397" i="1"/>
  <c r="I416" i="1"/>
  <c r="I420" i="1"/>
  <c r="I422" i="1"/>
  <c r="I426" i="1"/>
  <c r="I428" i="1"/>
  <c r="J435" i="1"/>
  <c r="N436" i="1"/>
  <c r="L455" i="1"/>
  <c r="N534" i="1"/>
  <c r="L553" i="1"/>
  <c r="I592" i="1"/>
  <c r="K592" i="1" s="1"/>
  <c r="L597" i="1"/>
  <c r="O597" i="1" s="1"/>
  <c r="M19" i="2"/>
  <c r="N26" i="2"/>
  <c r="N16" i="2" s="1"/>
  <c r="O141" i="2"/>
  <c r="P144" i="2"/>
  <c r="K270" i="2"/>
  <c r="O311" i="2"/>
  <c r="K401" i="2"/>
  <c r="O406" i="2"/>
  <c r="L640" i="2"/>
  <c r="O665" i="2"/>
  <c r="J671" i="2"/>
  <c r="L45" i="3"/>
  <c r="L23" i="3"/>
  <c r="L57" i="3"/>
  <c r="N96" i="3"/>
  <c r="O126" i="3"/>
  <c r="L26" i="3"/>
  <c r="P141" i="3"/>
  <c r="M140" i="3"/>
  <c r="K340" i="3"/>
  <c r="O352" i="3"/>
  <c r="K449" i="3"/>
  <c r="K466" i="3"/>
  <c r="K498" i="3"/>
  <c r="L640" i="3"/>
  <c r="O665" i="3"/>
  <c r="P29" i="4"/>
  <c r="M28" i="4"/>
  <c r="P28" i="4" s="1"/>
  <c r="N22" i="4"/>
  <c r="K109" i="4"/>
  <c r="N331" i="4"/>
  <c r="N329" i="4" s="1"/>
  <c r="O671" i="4"/>
  <c r="L640" i="4"/>
  <c r="M28" i="5"/>
  <c r="P28" i="5" s="1"/>
  <c r="P32" i="5"/>
  <c r="M30" i="5"/>
  <c r="P30" i="5" s="1"/>
  <c r="N96" i="5"/>
  <c r="N94" i="5" s="1"/>
  <c r="K164" i="5"/>
  <c r="P19" i="6"/>
  <c r="M49" i="6"/>
  <c r="M43" i="6" s="1"/>
  <c r="L26" i="6"/>
  <c r="O49" i="6"/>
  <c r="O102" i="6"/>
  <c r="M102" i="6"/>
  <c r="P330" i="2"/>
  <c r="M329" i="2"/>
  <c r="P23" i="3"/>
  <c r="M13" i="3"/>
  <c r="P13" i="3" s="1"/>
  <c r="P19" i="4"/>
  <c r="L32" i="4"/>
  <c r="O457" i="4"/>
  <c r="L275" i="5"/>
  <c r="L23" i="5"/>
  <c r="N98" i="1"/>
  <c r="N383" i="1"/>
  <c r="I467" i="1"/>
  <c r="K467" i="1" s="1"/>
  <c r="I515" i="1"/>
  <c r="K515" i="1" s="1"/>
  <c r="N554" i="1"/>
  <c r="N22" i="2"/>
  <c r="K133" i="2"/>
  <c r="N68" i="3"/>
  <c r="N66" i="3" s="1"/>
  <c r="N26" i="3"/>
  <c r="N16" i="3" s="1"/>
  <c r="N26" i="5"/>
  <c r="N16" i="5" s="1"/>
  <c r="O67" i="5"/>
  <c r="O119" i="5"/>
  <c r="L32" i="8"/>
  <c r="O566" i="8"/>
  <c r="P29" i="1"/>
  <c r="L67" i="1"/>
  <c r="O67" i="1" s="1"/>
  <c r="N74" i="1"/>
  <c r="L124" i="1"/>
  <c r="L311" i="1"/>
  <c r="O311" i="1" s="1"/>
  <c r="I346" i="1"/>
  <c r="K346" i="1" s="1"/>
  <c r="I376" i="1"/>
  <c r="M11" i="2"/>
  <c r="L23" i="2"/>
  <c r="N32" i="2"/>
  <c r="N30" i="2" s="1"/>
  <c r="P122" i="2"/>
  <c r="N331" i="2"/>
  <c r="O119" i="3"/>
  <c r="N32" i="3"/>
  <c r="N30" i="3" s="1"/>
  <c r="P23" i="4"/>
  <c r="M13" i="4"/>
  <c r="P13" i="4" s="1"/>
  <c r="P54" i="4"/>
  <c r="O67" i="4"/>
  <c r="L31" i="4"/>
  <c r="O382" i="4"/>
  <c r="O459" i="4"/>
  <c r="L34" i="4"/>
  <c r="L33" i="5"/>
  <c r="O33" i="5" s="1"/>
  <c r="O384" i="5"/>
  <c r="M13" i="6"/>
  <c r="P13" i="6" s="1"/>
  <c r="P23" i="6"/>
  <c r="O141" i="6"/>
  <c r="M22" i="9"/>
  <c r="P57" i="9"/>
  <c r="M55" i="9"/>
  <c r="P70" i="4"/>
  <c r="M22" i="4"/>
  <c r="P141" i="4"/>
  <c r="M140" i="4"/>
  <c r="P330" i="4"/>
  <c r="L32" i="5"/>
  <c r="O457" i="5"/>
  <c r="P333" i="16"/>
  <c r="M331" i="16"/>
  <c r="I493" i="1"/>
  <c r="K493" i="1" s="1"/>
  <c r="M120" i="2"/>
  <c r="P95" i="3"/>
  <c r="P122" i="6"/>
  <c r="M120" i="6"/>
  <c r="I92" i="1"/>
  <c r="M95" i="1"/>
  <c r="P95" i="1" s="1"/>
  <c r="M330" i="1"/>
  <c r="P330" i="1" s="1"/>
  <c r="I368" i="1"/>
  <c r="I372" i="1"/>
  <c r="I396" i="1"/>
  <c r="I398" i="1"/>
  <c r="L437" i="1"/>
  <c r="J482" i="1"/>
  <c r="L533" i="1"/>
  <c r="J560" i="1"/>
  <c r="J564" i="1"/>
  <c r="N567" i="1"/>
  <c r="I575" i="1"/>
  <c r="K575" i="1" s="1"/>
  <c r="I579" i="1"/>
  <c r="K579" i="1" s="1"/>
  <c r="L580" i="1"/>
  <c r="L582" i="1"/>
  <c r="L584" i="1"/>
  <c r="I629" i="1"/>
  <c r="I631" i="1"/>
  <c r="I635" i="1"/>
  <c r="L15" i="2"/>
  <c r="O15" i="2" s="1"/>
  <c r="M16" i="2"/>
  <c r="P16" i="2" s="1"/>
  <c r="O404" i="2"/>
  <c r="K625" i="2"/>
  <c r="K623" i="2"/>
  <c r="K621" i="2"/>
  <c r="K626" i="2"/>
  <c r="K624" i="2"/>
  <c r="K622" i="2"/>
  <c r="K620" i="2"/>
  <c r="P98" i="3"/>
  <c r="P122" i="3"/>
  <c r="M22" i="3"/>
  <c r="K350" i="3"/>
  <c r="O439" i="3"/>
  <c r="L34" i="3"/>
  <c r="K464" i="3"/>
  <c r="K482" i="3"/>
  <c r="O74" i="4"/>
  <c r="L26" i="4"/>
  <c r="N96" i="4"/>
  <c r="N94" i="4" s="1"/>
  <c r="K113" i="4"/>
  <c r="M120" i="4"/>
  <c r="P144" i="4"/>
  <c r="P25" i="5"/>
  <c r="M15" i="5"/>
  <c r="M68" i="5"/>
  <c r="P68" i="5" s="1"/>
  <c r="M120" i="5"/>
  <c r="L34" i="5"/>
  <c r="O459" i="5"/>
  <c r="M15" i="3"/>
  <c r="P15" i="3" s="1"/>
  <c r="P19" i="3"/>
  <c r="M29" i="3"/>
  <c r="O74" i="3"/>
  <c r="O221" i="4"/>
  <c r="P251" i="4"/>
  <c r="O291" i="4"/>
  <c r="P311" i="4"/>
  <c r="K611" i="4"/>
  <c r="K613" i="4"/>
  <c r="K615" i="4"/>
  <c r="K617" i="4"/>
  <c r="K619" i="4"/>
  <c r="K621" i="4"/>
  <c r="K623" i="4"/>
  <c r="K625" i="4"/>
  <c r="O42" i="5"/>
  <c r="P57" i="5"/>
  <c r="O221" i="5"/>
  <c r="P251" i="5"/>
  <c r="O291" i="5"/>
  <c r="P311" i="5"/>
  <c r="O580" i="5"/>
  <c r="K618" i="5"/>
  <c r="K616" i="5"/>
  <c r="K614" i="5"/>
  <c r="K612" i="5"/>
  <c r="K615" i="5"/>
  <c r="K631" i="5"/>
  <c r="M11" i="6"/>
  <c r="N19" i="6"/>
  <c r="P141" i="6"/>
  <c r="P144" i="6"/>
  <c r="P330" i="6"/>
  <c r="N644" i="6"/>
  <c r="N640" i="6" s="1"/>
  <c r="N638" i="6" s="1"/>
  <c r="N636" i="6" s="1"/>
  <c r="K612" i="2"/>
  <c r="K614" i="2"/>
  <c r="K616" i="2"/>
  <c r="K618" i="2"/>
  <c r="K612" i="3"/>
  <c r="K614" i="3"/>
  <c r="K616" i="3"/>
  <c r="K618" i="3"/>
  <c r="J671" i="5"/>
  <c r="M22" i="6"/>
  <c r="L640" i="6"/>
  <c r="O648" i="6"/>
  <c r="O19" i="7"/>
  <c r="N96" i="7"/>
  <c r="O382" i="7"/>
  <c r="L31" i="7"/>
  <c r="K369" i="8"/>
  <c r="I367" i="8"/>
  <c r="K367" i="8" s="1"/>
  <c r="O403" i="8"/>
  <c r="L31" i="8"/>
  <c r="N19" i="9"/>
  <c r="K611" i="5"/>
  <c r="M29" i="6"/>
  <c r="P45" i="6"/>
  <c r="N22" i="6"/>
  <c r="O74" i="6"/>
  <c r="K113" i="6"/>
  <c r="M142" i="6"/>
  <c r="P119" i="7"/>
  <c r="M118" i="7"/>
  <c r="P118" i="7" s="1"/>
  <c r="M53" i="8"/>
  <c r="L26" i="8"/>
  <c r="O61" i="8"/>
  <c r="P144" i="8"/>
  <c r="M142" i="8"/>
  <c r="P251" i="8"/>
  <c r="M250" i="8"/>
  <c r="N644" i="8"/>
  <c r="N640" i="8" s="1"/>
  <c r="N638" i="8" s="1"/>
  <c r="N636" i="8" s="1"/>
  <c r="P221" i="9"/>
  <c r="M220" i="9"/>
  <c r="O337" i="9"/>
  <c r="M337" i="9"/>
  <c r="O457" i="9"/>
  <c r="L32" i="9"/>
  <c r="N55" i="3"/>
  <c r="K612" i="4"/>
  <c r="K614" i="4"/>
  <c r="K616" i="4"/>
  <c r="K620" i="4"/>
  <c r="K622" i="4"/>
  <c r="K624" i="4"/>
  <c r="L26" i="5"/>
  <c r="P24" i="6"/>
  <c r="M14" i="6"/>
  <c r="P14" i="6" s="1"/>
  <c r="M331" i="6"/>
  <c r="P337" i="6"/>
  <c r="L23" i="7"/>
  <c r="L57" i="7"/>
  <c r="N142" i="7"/>
  <c r="L24" i="8"/>
  <c r="L98" i="8"/>
  <c r="K611" i="2"/>
  <c r="K613" i="2"/>
  <c r="K615" i="2"/>
  <c r="K617" i="2"/>
  <c r="K611" i="3"/>
  <c r="K613" i="3"/>
  <c r="K615" i="3"/>
  <c r="K617" i="3"/>
  <c r="N43" i="5"/>
  <c r="O584" i="5"/>
  <c r="K635" i="5"/>
  <c r="N644" i="5"/>
  <c r="N640" i="5" s="1"/>
  <c r="N638" i="5" s="1"/>
  <c r="N636" i="5" s="1"/>
  <c r="K64" i="6"/>
  <c r="M68" i="6"/>
  <c r="K109" i="6"/>
  <c r="O148" i="6"/>
  <c r="P333" i="6"/>
  <c r="N34" i="6"/>
  <c r="N14" i="6" s="1"/>
  <c r="O385" i="6"/>
  <c r="O19" i="9"/>
  <c r="M26" i="7"/>
  <c r="L24" i="7"/>
  <c r="M140" i="7"/>
  <c r="L34" i="7"/>
  <c r="O354" i="7"/>
  <c r="N31" i="7"/>
  <c r="N29" i="7" s="1"/>
  <c r="O457" i="7"/>
  <c r="O601" i="7"/>
  <c r="L640" i="7"/>
  <c r="P25" i="8"/>
  <c r="M15" i="8"/>
  <c r="P15" i="8" s="1"/>
  <c r="O95" i="8"/>
  <c r="O102" i="8"/>
  <c r="M102" i="8"/>
  <c r="K133" i="8"/>
  <c r="O298" i="8"/>
  <c r="K343" i="8"/>
  <c r="O349" i="8"/>
  <c r="K499" i="8"/>
  <c r="O564" i="8"/>
  <c r="K616" i="8"/>
  <c r="P45" i="9"/>
  <c r="L23" i="9"/>
  <c r="L70" i="9"/>
  <c r="M120" i="9"/>
  <c r="P23" i="10"/>
  <c r="M13" i="10"/>
  <c r="P13" i="10" s="1"/>
  <c r="N15" i="10"/>
  <c r="N19" i="10"/>
  <c r="L24" i="11"/>
  <c r="L224" i="11"/>
  <c r="K377" i="6"/>
  <c r="K465" i="6"/>
  <c r="K499" i="6"/>
  <c r="O568" i="6"/>
  <c r="K619" i="6"/>
  <c r="K617" i="6"/>
  <c r="K615" i="6"/>
  <c r="K613" i="6"/>
  <c r="K611" i="6"/>
  <c r="O650" i="6"/>
  <c r="M68" i="7"/>
  <c r="P74" i="7"/>
  <c r="O337" i="7"/>
  <c r="O380" i="7"/>
  <c r="K418" i="7"/>
  <c r="K424" i="7"/>
  <c r="K430" i="7"/>
  <c r="O455" i="7"/>
  <c r="N32" i="7"/>
  <c r="N30" i="7" s="1"/>
  <c r="O599" i="7"/>
  <c r="O54" i="8"/>
  <c r="P57" i="8"/>
  <c r="M22" i="8"/>
  <c r="P224" i="8"/>
  <c r="P254" i="8"/>
  <c r="K264" i="8"/>
  <c r="K375" i="8"/>
  <c r="O401" i="8"/>
  <c r="K481" i="8"/>
  <c r="N22" i="9"/>
  <c r="L26" i="9"/>
  <c r="P42" i="9"/>
  <c r="N26" i="9"/>
  <c r="N16" i="9" s="1"/>
  <c r="P224" i="9"/>
  <c r="P333" i="9"/>
  <c r="K64" i="10"/>
  <c r="P67" i="10"/>
  <c r="P275" i="10"/>
  <c r="M273" i="10"/>
  <c r="P29" i="12"/>
  <c r="M28" i="12"/>
  <c r="P28" i="12" s="1"/>
  <c r="N22" i="12"/>
  <c r="N68" i="12"/>
  <c r="N66" i="12" s="1"/>
  <c r="P19" i="13"/>
  <c r="O25" i="7"/>
  <c r="L15" i="7"/>
  <c r="O15" i="7" s="1"/>
  <c r="O49" i="7"/>
  <c r="M331" i="7"/>
  <c r="P337" i="7"/>
  <c r="N22" i="8"/>
  <c r="N55" i="8"/>
  <c r="P55" i="8" s="1"/>
  <c r="O141" i="8"/>
  <c r="P221" i="8"/>
  <c r="M220" i="8"/>
  <c r="P291" i="8"/>
  <c r="O337" i="8"/>
  <c r="M337" i="8"/>
  <c r="P337" i="8" s="1"/>
  <c r="L33" i="8"/>
  <c r="O33" i="8" s="1"/>
  <c r="O353" i="8"/>
  <c r="L640" i="8"/>
  <c r="O648" i="8"/>
  <c r="L24" i="9"/>
  <c r="O119" i="9"/>
  <c r="P330" i="9"/>
  <c r="O382" i="9"/>
  <c r="L31" i="9"/>
  <c r="N32" i="9"/>
  <c r="N30" i="9" s="1"/>
  <c r="O599" i="9"/>
  <c r="K626" i="10"/>
  <c r="K624" i="10"/>
  <c r="K622" i="10"/>
  <c r="K620" i="10"/>
  <c r="K621" i="10"/>
  <c r="K623" i="10"/>
  <c r="K625" i="10"/>
  <c r="P330" i="12"/>
  <c r="O553" i="12"/>
  <c r="L32" i="12"/>
  <c r="K375" i="6"/>
  <c r="O401" i="6"/>
  <c r="K481" i="6"/>
  <c r="K497" i="6"/>
  <c r="O564" i="6"/>
  <c r="O649" i="6"/>
  <c r="O661" i="6"/>
  <c r="P21" i="7"/>
  <c r="M11" i="7"/>
  <c r="M19" i="7"/>
  <c r="P45" i="7"/>
  <c r="P49" i="7"/>
  <c r="O74" i="7"/>
  <c r="O102" i="7"/>
  <c r="K173" i="7"/>
  <c r="K416" i="7"/>
  <c r="K422" i="7"/>
  <c r="K428" i="7"/>
  <c r="P11" i="8"/>
  <c r="M9" i="8"/>
  <c r="P24" i="8"/>
  <c r="M14" i="8"/>
  <c r="P14" i="8" s="1"/>
  <c r="P31" i="8"/>
  <c r="M29" i="8"/>
  <c r="M43" i="8"/>
  <c r="K65" i="8"/>
  <c r="N252" i="8"/>
  <c r="O330" i="8"/>
  <c r="N34" i="8"/>
  <c r="N14" i="8" s="1"/>
  <c r="K473" i="8"/>
  <c r="M14" i="9"/>
  <c r="P14" i="9" s="1"/>
  <c r="M28" i="9"/>
  <c r="P28" i="9" s="1"/>
  <c r="P141" i="9"/>
  <c r="M140" i="9"/>
  <c r="N222" i="9"/>
  <c r="N31" i="9"/>
  <c r="N29" i="9" s="1"/>
  <c r="N33" i="9"/>
  <c r="N13" i="9" s="1"/>
  <c r="I367" i="9"/>
  <c r="K367" i="9" s="1"/>
  <c r="L254" i="10"/>
  <c r="O337" i="10"/>
  <c r="L31" i="10"/>
  <c r="O565" i="10"/>
  <c r="O651" i="6"/>
  <c r="N19" i="7"/>
  <c r="P42" i="7"/>
  <c r="N26" i="7"/>
  <c r="N16" i="7" s="1"/>
  <c r="P98" i="7"/>
  <c r="M96" i="7"/>
  <c r="P102" i="7"/>
  <c r="M22" i="7"/>
  <c r="P122" i="7"/>
  <c r="P144" i="7"/>
  <c r="P32" i="8"/>
  <c r="M30" i="8"/>
  <c r="P30" i="8" s="1"/>
  <c r="K81" i="8"/>
  <c r="K345" i="8"/>
  <c r="L34" i="8"/>
  <c r="O568" i="8"/>
  <c r="K619" i="8"/>
  <c r="K617" i="8"/>
  <c r="K615" i="8"/>
  <c r="K613" i="8"/>
  <c r="K611" i="8"/>
  <c r="P21" i="9"/>
  <c r="M11" i="9"/>
  <c r="M19" i="9"/>
  <c r="O25" i="9"/>
  <c r="L15" i="9"/>
  <c r="O15" i="9" s="1"/>
  <c r="L57" i="9"/>
  <c r="K164" i="9"/>
  <c r="K397" i="9"/>
  <c r="L34" i="9"/>
  <c r="O459" i="9"/>
  <c r="P98" i="10"/>
  <c r="M22" i="10"/>
  <c r="M96" i="10"/>
  <c r="P96" i="10" s="1"/>
  <c r="K474" i="9"/>
  <c r="K498" i="9"/>
  <c r="L640" i="9"/>
  <c r="K650" i="9"/>
  <c r="J671" i="9"/>
  <c r="M68" i="10"/>
  <c r="M26" i="10"/>
  <c r="P74" i="10"/>
  <c r="P95" i="10"/>
  <c r="O354" i="10"/>
  <c r="L34" i="10"/>
  <c r="K402" i="10"/>
  <c r="K464" i="10"/>
  <c r="K482" i="10"/>
  <c r="N26" i="11"/>
  <c r="N16" i="11" s="1"/>
  <c r="N68" i="11"/>
  <c r="O318" i="11"/>
  <c r="O439" i="11"/>
  <c r="K631" i="11"/>
  <c r="P67" i="12"/>
  <c r="K621" i="6"/>
  <c r="K623" i="6"/>
  <c r="M55" i="7"/>
  <c r="K621" i="8"/>
  <c r="K623" i="8"/>
  <c r="N644" i="9"/>
  <c r="N640" i="9" s="1"/>
  <c r="N638" i="9" s="1"/>
  <c r="N636" i="9" s="1"/>
  <c r="P24" i="10"/>
  <c r="M14" i="10"/>
  <c r="P14" i="10" s="1"/>
  <c r="P31" i="10"/>
  <c r="M29" i="10"/>
  <c r="L24" i="10"/>
  <c r="K564" i="10"/>
  <c r="O311" i="11"/>
  <c r="M30" i="7"/>
  <c r="K612" i="7"/>
  <c r="K614" i="7"/>
  <c r="K616" i="7"/>
  <c r="K620" i="7"/>
  <c r="K622" i="7"/>
  <c r="K624" i="7"/>
  <c r="K626" i="9"/>
  <c r="K624" i="9"/>
  <c r="K622" i="9"/>
  <c r="K620" i="9"/>
  <c r="P11" i="10"/>
  <c r="M9" i="10"/>
  <c r="N26" i="10"/>
  <c r="N16" i="10" s="1"/>
  <c r="L32" i="10"/>
  <c r="O352" i="10"/>
  <c r="O21" i="11"/>
  <c r="L19" i="11"/>
  <c r="P67" i="11"/>
  <c r="P254" i="11"/>
  <c r="M252" i="11"/>
  <c r="M250" i="11" s="1"/>
  <c r="P95" i="13"/>
  <c r="K547" i="9"/>
  <c r="L45" i="10"/>
  <c r="L26" i="10"/>
  <c r="O102" i="10"/>
  <c r="O272" i="10"/>
  <c r="M331" i="10"/>
  <c r="P337" i="10"/>
  <c r="K560" i="10"/>
  <c r="L33" i="10"/>
  <c r="O33" i="10" s="1"/>
  <c r="O567" i="10"/>
  <c r="N644" i="10"/>
  <c r="N640" i="10" s="1"/>
  <c r="N638" i="10" s="1"/>
  <c r="N636" i="10" s="1"/>
  <c r="P15" i="11"/>
  <c r="M9" i="11"/>
  <c r="O49" i="11"/>
  <c r="M49" i="11"/>
  <c r="M43" i="11" s="1"/>
  <c r="L26" i="11"/>
  <c r="O49" i="12"/>
  <c r="M49" i="12"/>
  <c r="M43" i="12" s="1"/>
  <c r="L26" i="12"/>
  <c r="P98" i="12"/>
  <c r="L640" i="13"/>
  <c r="N22" i="11"/>
  <c r="O437" i="11"/>
  <c r="O458" i="11"/>
  <c r="L33" i="11"/>
  <c r="O33" i="11" s="1"/>
  <c r="K629" i="11"/>
  <c r="K635" i="11"/>
  <c r="O21" i="12"/>
  <c r="L19" i="12"/>
  <c r="O382" i="12"/>
  <c r="L31" i="12"/>
  <c r="L11" i="12" s="1"/>
  <c r="N68" i="14"/>
  <c r="P19" i="15"/>
  <c r="K612" i="9"/>
  <c r="K614" i="9"/>
  <c r="K616" i="9"/>
  <c r="N22" i="10"/>
  <c r="K612" i="10"/>
  <c r="K614" i="10"/>
  <c r="K616" i="10"/>
  <c r="P45" i="11"/>
  <c r="K149" i="11"/>
  <c r="P272" i="11"/>
  <c r="M271" i="11"/>
  <c r="P275" i="11"/>
  <c r="K372" i="11"/>
  <c r="N32" i="11"/>
  <c r="N30" i="11" s="1"/>
  <c r="L31" i="11"/>
  <c r="L11" i="11" s="1"/>
  <c r="O456" i="11"/>
  <c r="O533" i="11"/>
  <c r="O584" i="11"/>
  <c r="P45" i="12"/>
  <c r="M53" i="12"/>
  <c r="K117" i="12"/>
  <c r="K133" i="12"/>
  <c r="O148" i="12"/>
  <c r="P224" i="12"/>
  <c r="O258" i="11"/>
  <c r="O383" i="11"/>
  <c r="L32" i="11"/>
  <c r="O102" i="12"/>
  <c r="M102" i="12"/>
  <c r="P102" i="12" s="1"/>
  <c r="O141" i="12"/>
  <c r="P221" i="12"/>
  <c r="M220" i="12"/>
  <c r="M22" i="11"/>
  <c r="P29" i="11"/>
  <c r="M28" i="11"/>
  <c r="P28" i="11" s="1"/>
  <c r="L23" i="11"/>
  <c r="L144" i="11"/>
  <c r="K235" i="11"/>
  <c r="O251" i="11"/>
  <c r="K370" i="11"/>
  <c r="K398" i="11"/>
  <c r="O537" i="11"/>
  <c r="O582" i="11"/>
  <c r="M22" i="12"/>
  <c r="P70" i="12"/>
  <c r="O95" i="12"/>
  <c r="O74" i="11"/>
  <c r="O279" i="11"/>
  <c r="K620" i="11"/>
  <c r="K622" i="11"/>
  <c r="K624" i="11"/>
  <c r="K626" i="11"/>
  <c r="I367" i="12"/>
  <c r="K367" i="12" s="1"/>
  <c r="M16" i="13"/>
  <c r="P32" i="13"/>
  <c r="M30" i="13"/>
  <c r="P30" i="13" s="1"/>
  <c r="M273" i="13"/>
  <c r="L33" i="13"/>
  <c r="O33" i="13" s="1"/>
  <c r="O567" i="13"/>
  <c r="P24" i="14"/>
  <c r="M14" i="14"/>
  <c r="P14" i="14" s="1"/>
  <c r="M220" i="14"/>
  <c r="P333" i="14"/>
  <c r="N331" i="14"/>
  <c r="N329" i="14" s="1"/>
  <c r="O384" i="14"/>
  <c r="L33" i="14"/>
  <c r="O33" i="14" s="1"/>
  <c r="N222" i="16"/>
  <c r="N220" i="16" s="1"/>
  <c r="P330" i="16"/>
  <c r="M13" i="11"/>
  <c r="P13" i="11" s="1"/>
  <c r="M13" i="12"/>
  <c r="P13" i="12" s="1"/>
  <c r="L57" i="12"/>
  <c r="M140" i="12"/>
  <c r="K618" i="12"/>
  <c r="K616" i="12"/>
  <c r="K614" i="12"/>
  <c r="K612" i="12"/>
  <c r="K619" i="12"/>
  <c r="K617" i="12"/>
  <c r="K615" i="12"/>
  <c r="K613" i="12"/>
  <c r="K611" i="12"/>
  <c r="P54" i="13"/>
  <c r="M53" i="13"/>
  <c r="N22" i="13"/>
  <c r="P70" i="13"/>
  <c r="M22" i="13"/>
  <c r="M96" i="13"/>
  <c r="P96" i="13" s="1"/>
  <c r="O272" i="13"/>
  <c r="M331" i="13"/>
  <c r="P337" i="13"/>
  <c r="L34" i="13"/>
  <c r="O354" i="13"/>
  <c r="K626" i="13"/>
  <c r="K624" i="13"/>
  <c r="K622" i="13"/>
  <c r="K620" i="13"/>
  <c r="P31" i="14"/>
  <c r="M29" i="14"/>
  <c r="M96" i="14"/>
  <c r="M26" i="14"/>
  <c r="P102" i="14"/>
  <c r="O457" i="14"/>
  <c r="L32" i="14"/>
  <c r="N331" i="15"/>
  <c r="N329" i="15" s="1"/>
  <c r="O337" i="15"/>
  <c r="N26" i="15"/>
  <c r="M220" i="11"/>
  <c r="O648" i="11"/>
  <c r="M19" i="12"/>
  <c r="L26" i="13"/>
  <c r="M11" i="14"/>
  <c r="K611" i="11"/>
  <c r="K613" i="11"/>
  <c r="K615" i="11"/>
  <c r="K617" i="11"/>
  <c r="K621" i="11"/>
  <c r="K623" i="11"/>
  <c r="M11" i="12"/>
  <c r="M337" i="12"/>
  <c r="P337" i="12" s="1"/>
  <c r="O25" i="13"/>
  <c r="L15" i="13"/>
  <c r="O15" i="13" s="1"/>
  <c r="M68" i="13"/>
  <c r="L23" i="13"/>
  <c r="O337" i="13"/>
  <c r="K350" i="13"/>
  <c r="N32" i="13"/>
  <c r="N30" i="13" s="1"/>
  <c r="K401" i="13"/>
  <c r="K474" i="13"/>
  <c r="K625" i="13"/>
  <c r="O102" i="14"/>
  <c r="P122" i="14"/>
  <c r="P333" i="12"/>
  <c r="K665" i="12"/>
  <c r="N19" i="13"/>
  <c r="P25" i="13"/>
  <c r="M15" i="13"/>
  <c r="P15" i="13" s="1"/>
  <c r="M28" i="13"/>
  <c r="P28" i="13" s="1"/>
  <c r="O67" i="13"/>
  <c r="K464" i="13"/>
  <c r="K482" i="13"/>
  <c r="K564" i="13"/>
  <c r="P23" i="14"/>
  <c r="M13" i="14"/>
  <c r="P13" i="14" s="1"/>
  <c r="M41" i="14"/>
  <c r="P70" i="14"/>
  <c r="P54" i="15"/>
  <c r="M53" i="15"/>
  <c r="L57" i="15"/>
  <c r="L23" i="15"/>
  <c r="K621" i="12"/>
  <c r="K623" i="12"/>
  <c r="M11" i="13"/>
  <c r="M15" i="14"/>
  <c r="P15" i="14" s="1"/>
  <c r="M22" i="14"/>
  <c r="L34" i="14"/>
  <c r="O67" i="16"/>
  <c r="K612" i="13"/>
  <c r="K614" i="13"/>
  <c r="K616" i="13"/>
  <c r="N22" i="14"/>
  <c r="M142" i="14"/>
  <c r="O221" i="14"/>
  <c r="P251" i="14"/>
  <c r="P32" i="15"/>
  <c r="M30" i="15"/>
  <c r="L24" i="16"/>
  <c r="L45" i="16"/>
  <c r="P330" i="14"/>
  <c r="M331" i="14"/>
  <c r="P337" i="14"/>
  <c r="P25" i="15"/>
  <c r="M15" i="15"/>
  <c r="P15" i="15" s="1"/>
  <c r="P275" i="15"/>
  <c r="M22" i="15"/>
  <c r="M273" i="15"/>
  <c r="L275" i="16"/>
  <c r="L23" i="16"/>
  <c r="O404" i="15"/>
  <c r="L32" i="15"/>
  <c r="O291" i="14"/>
  <c r="P311" i="14"/>
  <c r="M11" i="15"/>
  <c r="O42" i="15"/>
  <c r="K623" i="15"/>
  <c r="J671" i="15"/>
  <c r="K671" i="15" s="1"/>
  <c r="P24" i="16"/>
  <c r="M14" i="16"/>
  <c r="P14" i="16" s="1"/>
  <c r="L26" i="16"/>
  <c r="O74" i="16"/>
  <c r="M74" i="16"/>
  <c r="N19" i="18"/>
  <c r="M271" i="18"/>
  <c r="P272" i="18"/>
  <c r="K401" i="15"/>
  <c r="K482" i="15"/>
  <c r="P31" i="16"/>
  <c r="M29" i="16"/>
  <c r="P54" i="16"/>
  <c r="M53" i="16"/>
  <c r="P57" i="16"/>
  <c r="N26" i="16"/>
  <c r="N16" i="16" s="1"/>
  <c r="O119" i="16"/>
  <c r="O148" i="16"/>
  <c r="M220" i="16"/>
  <c r="O568" i="16"/>
  <c r="L34" i="16"/>
  <c r="L34" i="15"/>
  <c r="P70" i="15"/>
  <c r="K80" i="15"/>
  <c r="K138" i="15"/>
  <c r="K229" i="15"/>
  <c r="O272" i="15"/>
  <c r="N22" i="16"/>
  <c r="K340" i="16"/>
  <c r="L32" i="16"/>
  <c r="O437" i="16"/>
  <c r="O42" i="17"/>
  <c r="P45" i="17"/>
  <c r="N43" i="17"/>
  <c r="N22" i="17"/>
  <c r="M220" i="17"/>
  <c r="K626" i="15"/>
  <c r="K624" i="15"/>
  <c r="K622" i="15"/>
  <c r="K620" i="15"/>
  <c r="P11" i="16"/>
  <c r="P141" i="16"/>
  <c r="O337" i="16"/>
  <c r="P34" i="17"/>
  <c r="M14" i="17"/>
  <c r="P14" i="17" s="1"/>
  <c r="N55" i="15"/>
  <c r="N53" i="15" s="1"/>
  <c r="K64" i="15"/>
  <c r="M66" i="15"/>
  <c r="N68" i="15"/>
  <c r="K340" i="15"/>
  <c r="O352" i="15"/>
  <c r="K376" i="15"/>
  <c r="O406" i="15"/>
  <c r="K464" i="15"/>
  <c r="K649" i="15"/>
  <c r="P23" i="16"/>
  <c r="M13" i="16"/>
  <c r="P13" i="16" s="1"/>
  <c r="P224" i="16"/>
  <c r="K349" i="16"/>
  <c r="P337" i="15"/>
  <c r="M15" i="16"/>
  <c r="P15" i="16" s="1"/>
  <c r="M22" i="16"/>
  <c r="K402" i="16"/>
  <c r="K451" i="16"/>
  <c r="M28" i="17"/>
  <c r="P28" i="17" s="1"/>
  <c r="L23" i="17"/>
  <c r="N142" i="15"/>
  <c r="K612" i="15"/>
  <c r="K614" i="15"/>
  <c r="K616" i="15"/>
  <c r="K377" i="16"/>
  <c r="K466" i="16"/>
  <c r="L640" i="16"/>
  <c r="O648" i="16"/>
  <c r="P144" i="17"/>
  <c r="M142" i="17"/>
  <c r="M53" i="18"/>
  <c r="P54" i="18"/>
  <c r="P95" i="18"/>
  <c r="O354" i="16"/>
  <c r="K401" i="16"/>
  <c r="O406" i="16"/>
  <c r="K449" i="16"/>
  <c r="O535" i="17"/>
  <c r="L32" i="17"/>
  <c r="K375" i="16"/>
  <c r="K464" i="16"/>
  <c r="K482" i="16"/>
  <c r="P21" i="17"/>
  <c r="M11" i="17"/>
  <c r="M19" i="17"/>
  <c r="P49" i="17"/>
  <c r="M13" i="17"/>
  <c r="P13" i="17" s="1"/>
  <c r="P54" i="17"/>
  <c r="P224" i="17"/>
  <c r="O258" i="18"/>
  <c r="M118" i="17"/>
  <c r="K625" i="17"/>
  <c r="K623" i="17"/>
  <c r="K621" i="17"/>
  <c r="K626" i="17"/>
  <c r="K624" i="17"/>
  <c r="K622" i="17"/>
  <c r="K620" i="17"/>
  <c r="L640" i="17"/>
  <c r="O665" i="17"/>
  <c r="O74" i="18"/>
  <c r="L26" i="18"/>
  <c r="O383" i="18"/>
  <c r="L32" i="18"/>
  <c r="K611" i="16"/>
  <c r="K613" i="16"/>
  <c r="K615" i="16"/>
  <c r="K617" i="16"/>
  <c r="K621" i="16"/>
  <c r="K623" i="16"/>
  <c r="M55" i="17"/>
  <c r="P333" i="17"/>
  <c r="K368" i="17"/>
  <c r="O19" i="18"/>
  <c r="L45" i="18"/>
  <c r="P330" i="18"/>
  <c r="O102" i="17"/>
  <c r="M96" i="18"/>
  <c r="P102" i="18"/>
  <c r="M26" i="18"/>
  <c r="O119" i="18"/>
  <c r="M250" i="18"/>
  <c r="M15" i="17"/>
  <c r="P15" i="17" s="1"/>
  <c r="L34" i="17"/>
  <c r="P98" i="17"/>
  <c r="M102" i="17"/>
  <c r="M26" i="17" s="1"/>
  <c r="K185" i="17"/>
  <c r="M329" i="17"/>
  <c r="N331" i="17"/>
  <c r="O537" i="17"/>
  <c r="K164" i="18"/>
  <c r="M43" i="18"/>
  <c r="P49" i="18"/>
  <c r="M22" i="18"/>
  <c r="P98" i="18"/>
  <c r="N22" i="18"/>
  <c r="O318" i="18"/>
  <c r="K619" i="18"/>
  <c r="L15" i="18"/>
  <c r="O15" i="18" s="1"/>
  <c r="O49" i="18"/>
  <c r="N26" i="18"/>
  <c r="N16" i="18" s="1"/>
  <c r="M68" i="18"/>
  <c r="L23" i="18"/>
  <c r="L98" i="18"/>
  <c r="O384" i="18"/>
  <c r="L33" i="18"/>
  <c r="O33" i="18" s="1"/>
  <c r="K396" i="18"/>
  <c r="O671" i="18"/>
  <c r="L640" i="18"/>
  <c r="P11" i="18"/>
  <c r="M9" i="18"/>
  <c r="P333" i="18"/>
  <c r="O382" i="18"/>
  <c r="L31" i="18"/>
  <c r="L34" i="18"/>
  <c r="O385" i="18"/>
  <c r="K397" i="18"/>
  <c r="K612" i="18"/>
  <c r="K614" i="18"/>
  <c r="K616" i="18"/>
  <c r="K618" i="18"/>
  <c r="K620" i="18"/>
  <c r="K622" i="18"/>
  <c r="K624" i="18"/>
  <c r="K626" i="18"/>
  <c r="M29" i="18"/>
  <c r="K611" i="18"/>
  <c r="K613" i="18"/>
  <c r="K615" i="18"/>
  <c r="K617" i="18"/>
  <c r="K621" i="18"/>
  <c r="K623" i="18"/>
  <c r="O333" i="2" l="1"/>
  <c r="N140" i="9"/>
  <c r="L142" i="8"/>
  <c r="O142" i="8" s="1"/>
  <c r="L312" i="6"/>
  <c r="O312" i="6" s="1"/>
  <c r="K375" i="1"/>
  <c r="P68" i="8"/>
  <c r="O275" i="12"/>
  <c r="L142" i="12"/>
  <c r="O142" i="12" s="1"/>
  <c r="K429" i="1"/>
  <c r="L68" i="4"/>
  <c r="L66" i="4" s="1"/>
  <c r="O66" i="4" s="1"/>
  <c r="K213" i="1"/>
  <c r="K108" i="1"/>
  <c r="K426" i="1"/>
  <c r="K164" i="1"/>
  <c r="K580" i="1"/>
  <c r="K396" i="1"/>
  <c r="L252" i="4"/>
  <c r="O252" i="4" s="1"/>
  <c r="O98" i="16"/>
  <c r="P292" i="17"/>
  <c r="K65" i="1"/>
  <c r="L43" i="4"/>
  <c r="L41" i="4" s="1"/>
  <c r="O41" i="4" s="1"/>
  <c r="O352" i="1"/>
  <c r="O601" i="1"/>
  <c r="K497" i="1"/>
  <c r="L96" i="10"/>
  <c r="L94" i="10" s="1"/>
  <c r="O94" i="10" s="1"/>
  <c r="K117" i="1"/>
  <c r="L292" i="6"/>
  <c r="L290" i="6" s="1"/>
  <c r="O290" i="6" s="1"/>
  <c r="K451" i="1"/>
  <c r="K632" i="1"/>
  <c r="O349" i="1"/>
  <c r="L222" i="6"/>
  <c r="O222" i="6" s="1"/>
  <c r="O314" i="7"/>
  <c r="O70" i="14"/>
  <c r="L68" i="18"/>
  <c r="O68" i="18" s="1"/>
  <c r="K216" i="1"/>
  <c r="O224" i="9"/>
  <c r="O98" i="7"/>
  <c r="O224" i="10"/>
  <c r="P331" i="6"/>
  <c r="O333" i="11"/>
  <c r="O122" i="7"/>
  <c r="L142" i="6"/>
  <c r="O142" i="6" s="1"/>
  <c r="N53" i="12"/>
  <c r="P53" i="12" s="1"/>
  <c r="P96" i="11"/>
  <c r="N55" i="1"/>
  <c r="N53" i="1" s="1"/>
  <c r="K621" i="1"/>
  <c r="L120" i="12"/>
  <c r="O120" i="12" s="1"/>
  <c r="K418" i="1"/>
  <c r="N271" i="18"/>
  <c r="P271" i="18" s="1"/>
  <c r="L312" i="13"/>
  <c r="O312" i="13" s="1"/>
  <c r="P222" i="18"/>
  <c r="L142" i="10"/>
  <c r="O142" i="10" s="1"/>
  <c r="O254" i="11"/>
  <c r="K432" i="1"/>
  <c r="O435" i="1"/>
  <c r="L252" i="18"/>
  <c r="O252" i="18" s="1"/>
  <c r="L222" i="15"/>
  <c r="O222" i="15" s="1"/>
  <c r="P53" i="18"/>
  <c r="L292" i="13"/>
  <c r="O292" i="13" s="1"/>
  <c r="L331" i="4"/>
  <c r="O331" i="4" s="1"/>
  <c r="K304" i="1"/>
  <c r="O337" i="1"/>
  <c r="P224" i="1"/>
  <c r="K289" i="1"/>
  <c r="K498" i="1"/>
  <c r="L142" i="9"/>
  <c r="L140" i="9" s="1"/>
  <c r="P96" i="18"/>
  <c r="L120" i="3"/>
  <c r="O120" i="3" s="1"/>
  <c r="O34" i="18"/>
  <c r="P142" i="17"/>
  <c r="P222" i="17"/>
  <c r="O254" i="12"/>
  <c r="L331" i="6"/>
  <c r="O331" i="6" s="1"/>
  <c r="P43" i="10"/>
  <c r="K630" i="1"/>
  <c r="P43" i="3"/>
  <c r="K372" i="1"/>
  <c r="P220" i="17"/>
  <c r="P55" i="13"/>
  <c r="O96" i="7"/>
  <c r="O651" i="1"/>
  <c r="K340" i="1"/>
  <c r="K619" i="1"/>
  <c r="O661" i="1"/>
  <c r="O333" i="12"/>
  <c r="P55" i="5"/>
  <c r="K80" i="1"/>
  <c r="N28" i="14"/>
  <c r="O333" i="14"/>
  <c r="L331" i="8"/>
  <c r="O331" i="8" s="1"/>
  <c r="O553" i="1"/>
  <c r="O254" i="8"/>
  <c r="N220" i="7"/>
  <c r="P220" i="7" s="1"/>
  <c r="L142" i="15"/>
  <c r="O142" i="15" s="1"/>
  <c r="P222" i="14"/>
  <c r="O98" i="5"/>
  <c r="K631" i="1"/>
  <c r="L273" i="3"/>
  <c r="O273" i="3" s="1"/>
  <c r="L252" i="16"/>
  <c r="L250" i="16" s="1"/>
  <c r="O250" i="16" s="1"/>
  <c r="O457" i="1"/>
  <c r="L96" i="11"/>
  <c r="L94" i="11" s="1"/>
  <c r="O94" i="11" s="1"/>
  <c r="O640" i="12"/>
  <c r="L68" i="10"/>
  <c r="L66" i="10" s="1"/>
  <c r="K401" i="1"/>
  <c r="L252" i="3"/>
  <c r="L250" i="3" s="1"/>
  <c r="O250" i="3" s="1"/>
  <c r="N29" i="15"/>
  <c r="N28" i="15" s="1"/>
  <c r="L13" i="12"/>
  <c r="O13" i="12" s="1"/>
  <c r="L292" i="17"/>
  <c r="O292" i="17" s="1"/>
  <c r="L312" i="16"/>
  <c r="L310" i="16" s="1"/>
  <c r="O310" i="16" s="1"/>
  <c r="L222" i="8"/>
  <c r="L220" i="8" s="1"/>
  <c r="O220" i="8" s="1"/>
  <c r="N28" i="10"/>
  <c r="L43" i="13"/>
  <c r="L41" i="13" s="1"/>
  <c r="O41" i="13" s="1"/>
  <c r="P273" i="3"/>
  <c r="K235" i="1"/>
  <c r="K113" i="1"/>
  <c r="M20" i="17"/>
  <c r="M18" i="17" s="1"/>
  <c r="N28" i="4"/>
  <c r="L142" i="5"/>
  <c r="L140" i="5" s="1"/>
  <c r="O140" i="5" s="1"/>
  <c r="M250" i="5"/>
  <c r="P250" i="5" s="1"/>
  <c r="L312" i="9"/>
  <c r="O312" i="9" s="1"/>
  <c r="K455" i="1"/>
  <c r="P43" i="18"/>
  <c r="O34" i="16"/>
  <c r="K368" i="1"/>
  <c r="K88" i="1"/>
  <c r="J671" i="1"/>
  <c r="K671" i="1" s="1"/>
  <c r="P271" i="8"/>
  <c r="P273" i="8"/>
  <c r="P220" i="14"/>
  <c r="P98" i="1"/>
  <c r="O273" i="12"/>
  <c r="O45" i="14"/>
  <c r="L94" i="16"/>
  <c r="O94" i="16" s="1"/>
  <c r="O96" i="16"/>
  <c r="L331" i="3"/>
  <c r="L329" i="3" s="1"/>
  <c r="O329" i="3" s="1"/>
  <c r="P57" i="1"/>
  <c r="K430" i="1"/>
  <c r="O224" i="18"/>
  <c r="K200" i="1"/>
  <c r="K481" i="1"/>
  <c r="O122" i="18"/>
  <c r="K112" i="1"/>
  <c r="P122" i="1"/>
  <c r="N28" i="2"/>
  <c r="P55" i="4"/>
  <c r="O294" i="4"/>
  <c r="L55" i="16"/>
  <c r="L53" i="16" s="1"/>
  <c r="O53" i="16" s="1"/>
  <c r="L222" i="7"/>
  <c r="L43" i="11"/>
  <c r="L41" i="11" s="1"/>
  <c r="O41" i="11" s="1"/>
  <c r="N11" i="2"/>
  <c r="N9" i="2" s="1"/>
  <c r="O649" i="1"/>
  <c r="P252" i="18"/>
  <c r="O455" i="1"/>
  <c r="P142" i="12"/>
  <c r="L273" i="8"/>
  <c r="O273" i="8" s="1"/>
  <c r="L120" i="9"/>
  <c r="L118" i="9" s="1"/>
  <c r="O118" i="9" s="1"/>
  <c r="O55" i="4"/>
  <c r="P118" i="16"/>
  <c r="O70" i="17"/>
  <c r="P250" i="18"/>
  <c r="L252" i="17"/>
  <c r="O252" i="17" s="1"/>
  <c r="M290" i="14"/>
  <c r="P290" i="14" s="1"/>
  <c r="P120" i="8"/>
  <c r="P55" i="16"/>
  <c r="P120" i="16"/>
  <c r="N118" i="14"/>
  <c r="P118" i="14" s="1"/>
  <c r="K435" i="1"/>
  <c r="K397" i="1"/>
  <c r="P144" i="1"/>
  <c r="O34" i="17"/>
  <c r="N11" i="18"/>
  <c r="N9" i="18" s="1"/>
  <c r="L120" i="11"/>
  <c r="L118" i="11" s="1"/>
  <c r="O118" i="11" s="1"/>
  <c r="O70" i="12"/>
  <c r="N29" i="5"/>
  <c r="N28" i="5" s="1"/>
  <c r="O122" i="4"/>
  <c r="K650" i="1"/>
  <c r="O148" i="1"/>
  <c r="N11" i="3"/>
  <c r="N9" i="3" s="1"/>
  <c r="L638" i="14"/>
  <c r="L636" i="14" s="1"/>
  <c r="O636" i="14" s="1"/>
  <c r="L142" i="4"/>
  <c r="O142" i="4" s="1"/>
  <c r="K648" i="1"/>
  <c r="K423" i="1"/>
  <c r="L292" i="7"/>
  <c r="L290" i="7" s="1"/>
  <c r="O290" i="7" s="1"/>
  <c r="L96" i="15"/>
  <c r="L94" i="15" s="1"/>
  <c r="O94" i="15" s="1"/>
  <c r="K158" i="1"/>
  <c r="O406" i="1"/>
  <c r="K589" i="1"/>
  <c r="P66" i="8"/>
  <c r="N271" i="11"/>
  <c r="P271" i="11" s="1"/>
  <c r="O94" i="4"/>
  <c r="O34" i="11"/>
  <c r="P55" i="11"/>
  <c r="K616" i="1"/>
  <c r="P142" i="6"/>
  <c r="O533" i="1"/>
  <c r="M53" i="11"/>
  <c r="P53" i="11" s="1"/>
  <c r="K614" i="1"/>
  <c r="O41" i="7"/>
  <c r="O57" i="11"/>
  <c r="L312" i="4"/>
  <c r="L310" i="4" s="1"/>
  <c r="O310" i="4" s="1"/>
  <c r="L292" i="3"/>
  <c r="O292" i="3" s="1"/>
  <c r="K615" i="1"/>
  <c r="O70" i="11"/>
  <c r="P43" i="12"/>
  <c r="O94" i="5"/>
  <c r="O380" i="1"/>
  <c r="P120" i="12"/>
  <c r="K617" i="1"/>
  <c r="K270" i="1"/>
  <c r="K591" i="1"/>
  <c r="K618" i="1"/>
  <c r="K613" i="1"/>
  <c r="K85" i="1"/>
  <c r="M55" i="1"/>
  <c r="K611" i="1"/>
  <c r="J651" i="1"/>
  <c r="K651" i="1" s="1"/>
  <c r="K612" i="1"/>
  <c r="K466" i="1"/>
  <c r="L68" i="13"/>
  <c r="O68" i="13" s="1"/>
  <c r="K629" i="1"/>
  <c r="O144" i="18"/>
  <c r="P331" i="16"/>
  <c r="M310" i="14"/>
  <c r="P310" i="14" s="1"/>
  <c r="O224" i="5"/>
  <c r="O224" i="4"/>
  <c r="O55" i="13"/>
  <c r="P294" i="1"/>
  <c r="K219" i="1"/>
  <c r="K449" i="1"/>
  <c r="L53" i="5"/>
  <c r="O53" i="5" s="1"/>
  <c r="O55" i="5"/>
  <c r="P120" i="13"/>
  <c r="O275" i="9"/>
  <c r="O98" i="4"/>
  <c r="O57" i="5"/>
  <c r="L142" i="7"/>
  <c r="L140" i="7" s="1"/>
  <c r="O535" i="1"/>
  <c r="K189" i="1"/>
  <c r="K474" i="1"/>
  <c r="N43" i="1"/>
  <c r="N41" i="1" s="1"/>
  <c r="K424" i="1"/>
  <c r="O566" i="1"/>
  <c r="O648" i="1"/>
  <c r="K176" i="1"/>
  <c r="O439" i="1"/>
  <c r="L222" i="17"/>
  <c r="L220" i="17" s="1"/>
  <c r="O220" i="17" s="1"/>
  <c r="P140" i="16"/>
  <c r="O252" i="11"/>
  <c r="P250" i="11"/>
  <c r="K199" i="1"/>
  <c r="O331" i="12"/>
  <c r="L96" i="12"/>
  <c r="O96" i="12" s="1"/>
  <c r="L252" i="13"/>
  <c r="L250" i="13" s="1"/>
  <c r="O250" i="13" s="1"/>
  <c r="O34" i="4"/>
  <c r="K376" i="1"/>
  <c r="L312" i="14"/>
  <c r="O312" i="14" s="1"/>
  <c r="P250" i="17"/>
  <c r="O57" i="18"/>
  <c r="L142" i="16"/>
  <c r="O142" i="16" s="1"/>
  <c r="O68" i="11"/>
  <c r="K328" i="1"/>
  <c r="L55" i="2"/>
  <c r="O55" i="2" s="1"/>
  <c r="K431" i="1"/>
  <c r="P53" i="14"/>
  <c r="K201" i="1"/>
  <c r="K595" i="1"/>
  <c r="O551" i="1"/>
  <c r="O668" i="1"/>
  <c r="P43" i="14"/>
  <c r="O254" i="6"/>
  <c r="K663" i="1"/>
  <c r="L331" i="13"/>
  <c r="O331" i="13" s="1"/>
  <c r="O333" i="9"/>
  <c r="M290" i="8"/>
  <c r="P290" i="8" s="1"/>
  <c r="K92" i="1"/>
  <c r="K215" i="1"/>
  <c r="L11" i="16"/>
  <c r="O11" i="16" s="1"/>
  <c r="P312" i="9"/>
  <c r="P252" i="17"/>
  <c r="K625" i="1"/>
  <c r="P254" i="1"/>
  <c r="K499" i="1"/>
  <c r="O102" i="1"/>
  <c r="K229" i="1"/>
  <c r="K138" i="1"/>
  <c r="K593" i="1"/>
  <c r="L292" i="15"/>
  <c r="L290" i="15" s="1"/>
  <c r="O290" i="15" s="1"/>
  <c r="O275" i="6"/>
  <c r="K428" i="1"/>
  <c r="L29" i="16"/>
  <c r="O29" i="16" s="1"/>
  <c r="K350" i="1"/>
  <c r="O70" i="15"/>
  <c r="O555" i="1"/>
  <c r="K343" i="1"/>
  <c r="K149" i="1"/>
  <c r="O220" i="5"/>
  <c r="O68" i="15"/>
  <c r="N11" i="10"/>
  <c r="N9" i="10" s="1"/>
  <c r="L43" i="15"/>
  <c r="O43" i="15" s="1"/>
  <c r="M290" i="5"/>
  <c r="P290" i="5" s="1"/>
  <c r="K86" i="1"/>
  <c r="O45" i="17"/>
  <c r="O34" i="7"/>
  <c r="M26" i="5"/>
  <c r="P26" i="5" s="1"/>
  <c r="N220" i="6"/>
  <c r="P220" i="6" s="1"/>
  <c r="K82" i="1"/>
  <c r="M118" i="10"/>
  <c r="P118" i="10" s="1"/>
  <c r="K341" i="1"/>
  <c r="N140" i="4"/>
  <c r="P140" i="4" s="1"/>
  <c r="O401" i="1"/>
  <c r="O292" i="5"/>
  <c r="L290" i="5"/>
  <c r="O290" i="5" s="1"/>
  <c r="M329" i="16"/>
  <c r="P329" i="16" s="1"/>
  <c r="N29" i="12"/>
  <c r="N28" i="12" s="1"/>
  <c r="L55" i="8"/>
  <c r="L53" i="8" s="1"/>
  <c r="O250" i="6"/>
  <c r="K87" i="1"/>
  <c r="P329" i="3"/>
  <c r="K533" i="1"/>
  <c r="P273" i="6"/>
  <c r="K381" i="1"/>
  <c r="N220" i="12"/>
  <c r="P220" i="12" s="1"/>
  <c r="L312" i="10"/>
  <c r="L310" i="10" s="1"/>
  <c r="O310" i="10" s="1"/>
  <c r="K482" i="1"/>
  <c r="K422" i="1"/>
  <c r="K473" i="1"/>
  <c r="L252" i="9"/>
  <c r="O252" i="9" s="1"/>
  <c r="O252" i="6"/>
  <c r="M66" i="9"/>
  <c r="P66" i="9" s="1"/>
  <c r="K64" i="1"/>
  <c r="K597" i="1"/>
  <c r="K110" i="1"/>
  <c r="O222" i="5"/>
  <c r="K465" i="1"/>
  <c r="O98" i="17"/>
  <c r="O43" i="7"/>
  <c r="L43" i="6"/>
  <c r="L41" i="6" s="1"/>
  <c r="P331" i="3"/>
  <c r="K83" i="1"/>
  <c r="P70" i="1"/>
  <c r="K111" i="1"/>
  <c r="P252" i="6"/>
  <c r="K380" i="1"/>
  <c r="K285" i="1"/>
  <c r="P273" i="16"/>
  <c r="K573" i="1"/>
  <c r="O599" i="1"/>
  <c r="O665" i="1"/>
  <c r="O537" i="1"/>
  <c r="L55" i="14"/>
  <c r="O55" i="14" s="1"/>
  <c r="P43" i="7"/>
  <c r="P142" i="5"/>
  <c r="K416" i="1"/>
  <c r="P140" i="5"/>
  <c r="L292" i="16"/>
  <c r="L290" i="16" s="1"/>
  <c r="O290" i="16" s="1"/>
  <c r="N12" i="15"/>
  <c r="M290" i="10"/>
  <c r="P290" i="10" s="1"/>
  <c r="O331" i="11"/>
  <c r="O294" i="5"/>
  <c r="K421" i="1"/>
  <c r="K419" i="1"/>
  <c r="K204" i="1"/>
  <c r="O671" i="1"/>
  <c r="O96" i="17"/>
  <c r="P55" i="17"/>
  <c r="M290" i="12"/>
  <c r="P290" i="12" s="1"/>
  <c r="L292" i="8"/>
  <c r="L290" i="8" s="1"/>
  <c r="O290" i="8" s="1"/>
  <c r="K564" i="1"/>
  <c r="K249" i="1"/>
  <c r="K417" i="1"/>
  <c r="L68" i="16"/>
  <c r="O68" i="16" s="1"/>
  <c r="P120" i="11"/>
  <c r="O333" i="5"/>
  <c r="K264" i="1"/>
  <c r="K427" i="1"/>
  <c r="O459" i="1"/>
  <c r="M310" i="11"/>
  <c r="P310" i="11" s="1"/>
  <c r="O34" i="15"/>
  <c r="M250" i="14"/>
  <c r="P250" i="14" s="1"/>
  <c r="O224" i="13"/>
  <c r="O26" i="14"/>
  <c r="P68" i="11"/>
  <c r="L292" i="10"/>
  <c r="O292" i="10" s="1"/>
  <c r="L120" i="8"/>
  <c r="O120" i="8" s="1"/>
  <c r="P102" i="4"/>
  <c r="M96" i="3"/>
  <c r="M94" i="3" s="1"/>
  <c r="K266" i="1"/>
  <c r="P333" i="1"/>
  <c r="P142" i="2"/>
  <c r="M271" i="16"/>
  <c r="P271" i="16" s="1"/>
  <c r="P118" i="11"/>
  <c r="K349" i="1"/>
  <c r="K425" i="1"/>
  <c r="K265" i="1"/>
  <c r="O385" i="1"/>
  <c r="K547" i="1"/>
  <c r="O564" i="1"/>
  <c r="O275" i="18"/>
  <c r="P312" i="18"/>
  <c r="L312" i="17"/>
  <c r="O312" i="17" s="1"/>
  <c r="L273" i="15"/>
  <c r="O273" i="15" s="1"/>
  <c r="L11" i="13"/>
  <c r="O11" i="13" s="1"/>
  <c r="O222" i="9"/>
  <c r="K560" i="1"/>
  <c r="L120" i="2"/>
  <c r="L118" i="2" s="1"/>
  <c r="O118" i="2" s="1"/>
  <c r="O120" i="5"/>
  <c r="P102" i="3"/>
  <c r="P337" i="1"/>
  <c r="M118" i="18"/>
  <c r="P118" i="18" s="1"/>
  <c r="L29" i="13"/>
  <c r="L28" i="13" s="1"/>
  <c r="P16" i="13"/>
  <c r="L638" i="10"/>
  <c r="O638" i="10" s="1"/>
  <c r="L96" i="6"/>
  <c r="L94" i="6" s="1"/>
  <c r="O94" i="6" s="1"/>
  <c r="N28" i="3"/>
  <c r="N11" i="4"/>
  <c r="N9" i="4" s="1"/>
  <c r="O45" i="7"/>
  <c r="P22" i="17"/>
  <c r="P26" i="13"/>
  <c r="O224" i="2"/>
  <c r="K634" i="1"/>
  <c r="L120" i="15"/>
  <c r="O120" i="15" s="1"/>
  <c r="N32" i="1"/>
  <c r="N30" i="1" s="1"/>
  <c r="L9" i="5"/>
  <c r="O9" i="5" s="1"/>
  <c r="L252" i="14"/>
  <c r="O252" i="14" s="1"/>
  <c r="N34" i="1"/>
  <c r="N14" i="1" s="1"/>
  <c r="K306" i="1"/>
  <c r="K133" i="1"/>
  <c r="K132" i="1"/>
  <c r="L120" i="17"/>
  <c r="O120" i="17" s="1"/>
  <c r="O98" i="14"/>
  <c r="N14" i="11"/>
  <c r="L312" i="11"/>
  <c r="O312" i="11" s="1"/>
  <c r="P43" i="9"/>
  <c r="O582" i="1"/>
  <c r="L29" i="5"/>
  <c r="O29" i="5" s="1"/>
  <c r="O122" i="5"/>
  <c r="K109" i="1"/>
  <c r="L331" i="15"/>
  <c r="L329" i="15" s="1"/>
  <c r="O329" i="15" s="1"/>
  <c r="N28" i="16"/>
  <c r="L96" i="13"/>
  <c r="O96" i="13" s="1"/>
  <c r="O43" i="5"/>
  <c r="O580" i="1"/>
  <c r="O31" i="5"/>
  <c r="L24" i="1"/>
  <c r="O24" i="1" s="1"/>
  <c r="O70" i="7"/>
  <c r="K628" i="1"/>
  <c r="L142" i="3"/>
  <c r="L140" i="3" s="1"/>
  <c r="O140" i="3" s="1"/>
  <c r="L120" i="13"/>
  <c r="K186" i="1"/>
  <c r="O275" i="17"/>
  <c r="O70" i="5"/>
  <c r="K420" i="1"/>
  <c r="L292" i="12"/>
  <c r="O292" i="12" s="1"/>
  <c r="O30" i="7"/>
  <c r="O55" i="6"/>
  <c r="N28" i="13"/>
  <c r="N53" i="8"/>
  <c r="P53" i="8" s="1"/>
  <c r="O275" i="10"/>
  <c r="O34" i="3"/>
  <c r="O437" i="1"/>
  <c r="N11" i="6"/>
  <c r="N9" i="6" s="1"/>
  <c r="M290" i="2"/>
  <c r="P290" i="2" s="1"/>
  <c r="K93" i="1"/>
  <c r="O333" i="17"/>
  <c r="P222" i="13"/>
  <c r="K185" i="1"/>
  <c r="O292" i="4"/>
  <c r="L290" i="4"/>
  <c r="O290" i="4" s="1"/>
  <c r="O292" i="14"/>
  <c r="L290" i="14"/>
  <c r="O290" i="14" s="1"/>
  <c r="O224" i="16"/>
  <c r="O96" i="14"/>
  <c r="P312" i="2"/>
  <c r="L118" i="7"/>
  <c r="O118" i="7" s="1"/>
  <c r="O32" i="7"/>
  <c r="L29" i="17"/>
  <c r="O29" i="17" s="1"/>
  <c r="O45" i="5"/>
  <c r="M290" i="3"/>
  <c r="P290" i="3" s="1"/>
  <c r="L55" i="17"/>
  <c r="O55" i="17" s="1"/>
  <c r="N118" i="17"/>
  <c r="P118" i="17" s="1"/>
  <c r="O333" i="18"/>
  <c r="O16" i="17"/>
  <c r="O34" i="14"/>
  <c r="O31" i="15"/>
  <c r="L14" i="12"/>
  <c r="O14" i="12" s="1"/>
  <c r="O314" i="8"/>
  <c r="L273" i="7"/>
  <c r="O273" i="7" s="1"/>
  <c r="K398" i="1"/>
  <c r="L252" i="2"/>
  <c r="L250" i="2" s="1"/>
  <c r="O250" i="2" s="1"/>
  <c r="L11" i="17"/>
  <c r="O11" i="17" s="1"/>
  <c r="O294" i="14"/>
  <c r="K665" i="1"/>
  <c r="P312" i="4"/>
  <c r="L292" i="9"/>
  <c r="O292" i="9" s="1"/>
  <c r="O354" i="1"/>
  <c r="K402" i="1"/>
  <c r="K173" i="1"/>
  <c r="P329" i="18"/>
  <c r="L29" i="15"/>
  <c r="O29" i="15" s="1"/>
  <c r="O26" i="17"/>
  <c r="P140" i="12"/>
  <c r="P74" i="12"/>
  <c r="L331" i="10"/>
  <c r="O331" i="10" s="1"/>
  <c r="N28" i="9"/>
  <c r="O584" i="1"/>
  <c r="O57" i="6"/>
  <c r="N26" i="1"/>
  <c r="N16" i="1" s="1"/>
  <c r="L22" i="5"/>
  <c r="O22" i="5" s="1"/>
  <c r="P331" i="5"/>
  <c r="O68" i="7"/>
  <c r="K551" i="1"/>
  <c r="O404" i="1"/>
  <c r="K267" i="1"/>
  <c r="O347" i="1"/>
  <c r="K377" i="1"/>
  <c r="O34" i="13"/>
  <c r="O640" i="15"/>
  <c r="M310" i="17"/>
  <c r="P310" i="17" s="1"/>
  <c r="O275" i="14"/>
  <c r="L638" i="15"/>
  <c r="L636" i="15" s="1"/>
  <c r="O636" i="15" s="1"/>
  <c r="O331" i="17"/>
  <c r="P43" i="13"/>
  <c r="P222" i="9"/>
  <c r="M26" i="8"/>
  <c r="M16" i="8" s="1"/>
  <c r="P16" i="8" s="1"/>
  <c r="K81" i="1"/>
  <c r="P68" i="4"/>
  <c r="L142" i="13"/>
  <c r="L252" i="5"/>
  <c r="L250" i="5" s="1"/>
  <c r="O250" i="5" s="1"/>
  <c r="P250" i="4"/>
  <c r="L329" i="5"/>
  <c r="O329" i="5" s="1"/>
  <c r="O331" i="5"/>
  <c r="O273" i="13"/>
  <c r="L271" i="13"/>
  <c r="O271" i="13" s="1"/>
  <c r="L53" i="6"/>
  <c r="O53" i="6" s="1"/>
  <c r="P53" i="5"/>
  <c r="O144" i="2"/>
  <c r="O275" i="13"/>
  <c r="M26" i="4"/>
  <c r="M20" i="4" s="1"/>
  <c r="K624" i="1"/>
  <c r="N120" i="1"/>
  <c r="P55" i="14"/>
  <c r="K324" i="1"/>
  <c r="K626" i="1"/>
  <c r="I367" i="1"/>
  <c r="K367" i="1" s="1"/>
  <c r="N140" i="18"/>
  <c r="P140" i="18" s="1"/>
  <c r="O68" i="14"/>
  <c r="L22" i="8"/>
  <c r="L12" i="8" s="1"/>
  <c r="L13" i="6"/>
  <c r="O13" i="6" s="1"/>
  <c r="P66" i="4"/>
  <c r="K623" i="1"/>
  <c r="L312" i="12"/>
  <c r="L310" i="12" s="1"/>
  <c r="O310" i="12" s="1"/>
  <c r="M310" i="4"/>
  <c r="P310" i="4" s="1"/>
  <c r="O224" i="3"/>
  <c r="O329" i="14"/>
  <c r="N37" i="13"/>
  <c r="L640" i="1"/>
  <c r="L638" i="1" s="1"/>
  <c r="L636" i="1" s="1"/>
  <c r="P252" i="15"/>
  <c r="M250" i="15"/>
  <c r="P250" i="15" s="1"/>
  <c r="P118" i="13"/>
  <c r="L43" i="8"/>
  <c r="L41" i="8" s="1"/>
  <c r="L252" i="15"/>
  <c r="L312" i="5"/>
  <c r="L310" i="5" s="1"/>
  <c r="O310" i="5" s="1"/>
  <c r="N271" i="4"/>
  <c r="N12" i="5"/>
  <c r="N10" i="5" s="1"/>
  <c r="N8" i="5" s="1"/>
  <c r="P252" i="4"/>
  <c r="P314" i="1"/>
  <c r="L13" i="14"/>
  <c r="O13" i="14" s="1"/>
  <c r="P68" i="10"/>
  <c r="N11" i="8"/>
  <c r="N9" i="8" s="1"/>
  <c r="O98" i="3"/>
  <c r="L22" i="6"/>
  <c r="L20" i="6" s="1"/>
  <c r="O273" i="10"/>
  <c r="K345" i="1"/>
  <c r="O271" i="14"/>
  <c r="L118" i="12"/>
  <c r="O118" i="12" s="1"/>
  <c r="N66" i="10"/>
  <c r="N37" i="10" s="1"/>
  <c r="O34" i="9"/>
  <c r="O98" i="9"/>
  <c r="O45" i="2"/>
  <c r="M220" i="13"/>
  <c r="P220" i="13" s="1"/>
  <c r="P55" i="10"/>
  <c r="O220" i="4"/>
  <c r="K620" i="1"/>
  <c r="K309" i="1"/>
  <c r="N29" i="11"/>
  <c r="N28" i="11" s="1"/>
  <c r="N11" i="11"/>
  <c r="N9" i="11" s="1"/>
  <c r="O273" i="17"/>
  <c r="L271" i="17"/>
  <c r="O271" i="17" s="1"/>
  <c r="M312" i="1"/>
  <c r="O220" i="18"/>
  <c r="L66" i="17"/>
  <c r="O66" i="17" s="1"/>
  <c r="M66" i="17"/>
  <c r="P66" i="17" s="1"/>
  <c r="P331" i="14"/>
  <c r="L22" i="13"/>
  <c r="L12" i="13" s="1"/>
  <c r="O224" i="12"/>
  <c r="N66" i="11"/>
  <c r="O66" i="11" s="1"/>
  <c r="N94" i="7"/>
  <c r="O94" i="7" s="1"/>
  <c r="N310" i="1"/>
  <c r="M96" i="5"/>
  <c r="P96" i="5" s="1"/>
  <c r="O57" i="4"/>
  <c r="O66" i="3"/>
  <c r="L11" i="2"/>
  <c r="L9" i="2" s="1"/>
  <c r="O45" i="9"/>
  <c r="N220" i="11"/>
  <c r="P220" i="11" s="1"/>
  <c r="K622" i="1"/>
  <c r="N11" i="13"/>
  <c r="N9" i="13" s="1"/>
  <c r="N11" i="14"/>
  <c r="N9" i="14" s="1"/>
  <c r="P222" i="8"/>
  <c r="O34" i="5"/>
  <c r="M53" i="4"/>
  <c r="P53" i="4" s="1"/>
  <c r="O222" i="18"/>
  <c r="N312" i="1"/>
  <c r="K649" i="1"/>
  <c r="O650" i="1"/>
  <c r="P142" i="3"/>
  <c r="M290" i="16"/>
  <c r="P290" i="16" s="1"/>
  <c r="P53" i="10"/>
  <c r="N11" i="16"/>
  <c r="N9" i="16" s="1"/>
  <c r="O57" i="13"/>
  <c r="L22" i="11"/>
  <c r="O22" i="11" s="1"/>
  <c r="O331" i="9"/>
  <c r="N28" i="8"/>
  <c r="P337" i="4"/>
  <c r="P250" i="3"/>
  <c r="L22" i="14"/>
  <c r="L20" i="14" s="1"/>
  <c r="L18" i="14" s="1"/>
  <c r="P331" i="11"/>
  <c r="K464" i="1"/>
  <c r="L312" i="3"/>
  <c r="P273" i="2"/>
  <c r="M94" i="9"/>
  <c r="P94" i="9" s="1"/>
  <c r="L120" i="14"/>
  <c r="L118" i="14" s="1"/>
  <c r="O122" i="14"/>
  <c r="P331" i="18"/>
  <c r="O333" i="16"/>
  <c r="P43" i="17"/>
  <c r="O331" i="14"/>
  <c r="L22" i="17"/>
  <c r="O22" i="17" s="1"/>
  <c r="L142" i="14"/>
  <c r="O34" i="10"/>
  <c r="L55" i="10"/>
  <c r="N20" i="5"/>
  <c r="N18" i="5" s="1"/>
  <c r="M331" i="4"/>
  <c r="M329" i="4" s="1"/>
  <c r="P329" i="4" s="1"/>
  <c r="L273" i="2"/>
  <c r="O273" i="2" s="1"/>
  <c r="L53" i="13"/>
  <c r="O53" i="13" s="1"/>
  <c r="K668" i="1"/>
  <c r="O312" i="2"/>
  <c r="M271" i="3"/>
  <c r="P271" i="3" s="1"/>
  <c r="M271" i="2"/>
  <c r="P271" i="2" s="1"/>
  <c r="O314" i="2"/>
  <c r="O34" i="12"/>
  <c r="K370" i="1"/>
  <c r="P220" i="8"/>
  <c r="L312" i="18"/>
  <c r="O312" i="18" s="1"/>
  <c r="O68" i="3"/>
  <c r="K635" i="1"/>
  <c r="P140" i="3"/>
  <c r="O70" i="3"/>
  <c r="P220" i="18"/>
  <c r="P252" i="3"/>
  <c r="O31" i="2"/>
  <c r="M290" i="4"/>
  <c r="P290" i="4" s="1"/>
  <c r="L329" i="12"/>
  <c r="O329" i="12" s="1"/>
  <c r="L22" i="2"/>
  <c r="L20" i="2" s="1"/>
  <c r="L18" i="2" s="1"/>
  <c r="P292" i="7"/>
  <c r="M290" i="7"/>
  <c r="P290" i="7" s="1"/>
  <c r="P252" i="7"/>
  <c r="M250" i="7"/>
  <c r="P250" i="7" s="1"/>
  <c r="M329" i="5"/>
  <c r="P329" i="5" s="1"/>
  <c r="M329" i="11"/>
  <c r="P329" i="11" s="1"/>
  <c r="M222" i="1"/>
  <c r="O273" i="14"/>
  <c r="P312" i="12"/>
  <c r="M310" i="12"/>
  <c r="P310" i="12" s="1"/>
  <c r="P252" i="9"/>
  <c r="M250" i="9"/>
  <c r="P250" i="9" s="1"/>
  <c r="O222" i="16"/>
  <c r="L252" i="7"/>
  <c r="O252" i="7" s="1"/>
  <c r="L122" i="1"/>
  <c r="O122" i="1" s="1"/>
  <c r="O252" i="12"/>
  <c r="P275" i="1"/>
  <c r="P96" i="2"/>
  <c r="M94" i="2"/>
  <c r="P94" i="2" s="1"/>
  <c r="O222" i="4"/>
  <c r="O94" i="17"/>
  <c r="M329" i="14"/>
  <c r="P329" i="14" s="1"/>
  <c r="O34" i="8"/>
  <c r="L13" i="8"/>
  <c r="O13" i="8" s="1"/>
  <c r="L53" i="4"/>
  <c r="O53" i="4" s="1"/>
  <c r="M41" i="10"/>
  <c r="P41" i="10" s="1"/>
  <c r="N273" i="1"/>
  <c r="P55" i="18"/>
  <c r="P252" i="10"/>
  <c r="M250" i="10"/>
  <c r="P250" i="10" s="1"/>
  <c r="P142" i="10"/>
  <c r="M140" i="10"/>
  <c r="P140" i="10" s="1"/>
  <c r="N11" i="7"/>
  <c r="N9" i="7" s="1"/>
  <c r="M271" i="9"/>
  <c r="P271" i="9" s="1"/>
  <c r="O294" i="2"/>
  <c r="L292" i="2"/>
  <c r="L294" i="1"/>
  <c r="O294" i="1" s="1"/>
  <c r="O31" i="3"/>
  <c r="L29" i="3"/>
  <c r="O29" i="3" s="1"/>
  <c r="L11" i="3"/>
  <c r="P312" i="10"/>
  <c r="M310" i="10"/>
  <c r="P310" i="10" s="1"/>
  <c r="P329" i="15"/>
  <c r="L271" i="11"/>
  <c r="O273" i="11"/>
  <c r="L118" i="18"/>
  <c r="O118" i="18" s="1"/>
  <c r="L14" i="18"/>
  <c r="O14" i="18" s="1"/>
  <c r="M53" i="17"/>
  <c r="P53" i="17" s="1"/>
  <c r="M94" i="18"/>
  <c r="P94" i="18" s="1"/>
  <c r="N37" i="16"/>
  <c r="L329" i="11"/>
  <c r="O329" i="11" s="1"/>
  <c r="M94" i="10"/>
  <c r="P94" i="10" s="1"/>
  <c r="P96" i="7"/>
  <c r="L23" i="1"/>
  <c r="O23" i="1" s="1"/>
  <c r="N644" i="1"/>
  <c r="N640" i="1" s="1"/>
  <c r="N638" i="1" s="1"/>
  <c r="N636" i="1" s="1"/>
  <c r="P252" i="16"/>
  <c r="M250" i="16"/>
  <c r="P250" i="16" s="1"/>
  <c r="L222" i="14"/>
  <c r="O224" i="14"/>
  <c r="P312" i="16"/>
  <c r="M310" i="16"/>
  <c r="P310" i="16" s="1"/>
  <c r="M290" i="15"/>
  <c r="P290" i="15" s="1"/>
  <c r="P142" i="13"/>
  <c r="M140" i="13"/>
  <c r="P140" i="13" s="1"/>
  <c r="P292" i="9"/>
  <c r="M290" i="9"/>
  <c r="P290" i="9" s="1"/>
  <c r="P312" i="8"/>
  <c r="M310" i="8"/>
  <c r="P310" i="8" s="1"/>
  <c r="O333" i="7"/>
  <c r="L331" i="7"/>
  <c r="L333" i="1"/>
  <c r="O333" i="1" s="1"/>
  <c r="O568" i="1"/>
  <c r="P222" i="16"/>
  <c r="L250" i="11"/>
  <c r="O250" i="11" s="1"/>
  <c r="N33" i="1"/>
  <c r="N13" i="1" s="1"/>
  <c r="N292" i="1"/>
  <c r="N22" i="1"/>
  <c r="M271" i="17"/>
  <c r="P271" i="17" s="1"/>
  <c r="P273" i="17"/>
  <c r="P43" i="15"/>
  <c r="M41" i="15"/>
  <c r="P41" i="15" s="1"/>
  <c r="O314" i="15"/>
  <c r="L312" i="15"/>
  <c r="L314" i="1"/>
  <c r="O314" i="1" s="1"/>
  <c r="N250" i="12"/>
  <c r="O275" i="11"/>
  <c r="P142" i="11"/>
  <c r="M140" i="11"/>
  <c r="P140" i="11" s="1"/>
  <c r="P292" i="6"/>
  <c r="M290" i="6"/>
  <c r="P290" i="6" s="1"/>
  <c r="M292" i="1"/>
  <c r="L14" i="6"/>
  <c r="O14" i="6" s="1"/>
  <c r="O24" i="6"/>
  <c r="O122" i="10"/>
  <c r="L120" i="10"/>
  <c r="O122" i="6"/>
  <c r="L120" i="6"/>
  <c r="P312" i="6"/>
  <c r="M310" i="6"/>
  <c r="P310" i="6" s="1"/>
  <c r="M271" i="6"/>
  <c r="P271" i="6" s="1"/>
  <c r="O310" i="2"/>
  <c r="P49" i="4"/>
  <c r="M43" i="4"/>
  <c r="L220" i="3"/>
  <c r="O220" i="3" s="1"/>
  <c r="O222" i="3"/>
  <c r="M140" i="17"/>
  <c r="P140" i="17" s="1"/>
  <c r="N140" i="7"/>
  <c r="M66" i="5"/>
  <c r="P66" i="5" s="1"/>
  <c r="O294" i="18"/>
  <c r="L292" i="18"/>
  <c r="P49" i="16"/>
  <c r="M43" i="16"/>
  <c r="P142" i="16"/>
  <c r="N29" i="17"/>
  <c r="N28" i="17" s="1"/>
  <c r="N11" i="17"/>
  <c r="N9" i="17" s="1"/>
  <c r="M271" i="12"/>
  <c r="P271" i="12" s="1"/>
  <c r="P273" i="12"/>
  <c r="O43" i="9"/>
  <c r="L41" i="9"/>
  <c r="O41" i="9" s="1"/>
  <c r="L29" i="6"/>
  <c r="L11" i="6"/>
  <c r="M310" i="3"/>
  <c r="P310" i="3" s="1"/>
  <c r="P312" i="3"/>
  <c r="L329" i="9"/>
  <c r="O329" i="9" s="1"/>
  <c r="L118" i="5"/>
  <c r="O118" i="5" s="1"/>
  <c r="N28" i="18"/>
  <c r="O122" i="16"/>
  <c r="L120" i="16"/>
  <c r="M250" i="13"/>
  <c r="P250" i="13" s="1"/>
  <c r="P252" i="13"/>
  <c r="P222" i="15"/>
  <c r="M220" i="15"/>
  <c r="P220" i="15" s="1"/>
  <c r="L638" i="11"/>
  <c r="O640" i="11"/>
  <c r="L68" i="6"/>
  <c r="O70" i="6"/>
  <c r="M118" i="12"/>
  <c r="P118" i="12" s="1"/>
  <c r="P222" i="4"/>
  <c r="M220" i="4"/>
  <c r="P220" i="4" s="1"/>
  <c r="N41" i="17"/>
  <c r="O41" i="17" s="1"/>
  <c r="P220" i="16"/>
  <c r="N66" i="15"/>
  <c r="O66" i="15" s="1"/>
  <c r="M331" i="8"/>
  <c r="P331" i="8" s="1"/>
  <c r="L14" i="4"/>
  <c r="O14" i="4" s="1"/>
  <c r="N12" i="3"/>
  <c r="N10" i="3" s="1"/>
  <c r="N290" i="18"/>
  <c r="P290" i="18" s="1"/>
  <c r="O16" i="14"/>
  <c r="P312" i="13"/>
  <c r="M310" i="13"/>
  <c r="P310" i="13" s="1"/>
  <c r="P120" i="15"/>
  <c r="M118" i="15"/>
  <c r="P118" i="15" s="1"/>
  <c r="O31" i="14"/>
  <c r="L11" i="14"/>
  <c r="L29" i="14"/>
  <c r="O29" i="14" s="1"/>
  <c r="M290" i="11"/>
  <c r="P290" i="11" s="1"/>
  <c r="L310" i="8"/>
  <c r="O310" i="8" s="1"/>
  <c r="O312" i="8"/>
  <c r="O294" i="11"/>
  <c r="L292" i="11"/>
  <c r="P273" i="5"/>
  <c r="M271" i="5"/>
  <c r="P271" i="5" s="1"/>
  <c r="O45" i="12"/>
  <c r="L43" i="12"/>
  <c r="P55" i="6"/>
  <c r="M53" i="6"/>
  <c r="P53" i="6" s="1"/>
  <c r="P222" i="5"/>
  <c r="M220" i="5"/>
  <c r="P220" i="5" s="1"/>
  <c r="L638" i="5"/>
  <c r="O640" i="5"/>
  <c r="P222" i="3"/>
  <c r="M220" i="3"/>
  <c r="P220" i="3" s="1"/>
  <c r="L144" i="1"/>
  <c r="O144" i="1" s="1"/>
  <c r="O144" i="17"/>
  <c r="L142" i="17"/>
  <c r="P273" i="14"/>
  <c r="M271" i="14"/>
  <c r="P271" i="14" s="1"/>
  <c r="P96" i="15"/>
  <c r="M94" i="15"/>
  <c r="P94" i="15" s="1"/>
  <c r="O70" i="8"/>
  <c r="L68" i="8"/>
  <c r="O24" i="2"/>
  <c r="L14" i="2"/>
  <c r="O14" i="2" s="1"/>
  <c r="O11" i="11"/>
  <c r="L9" i="11"/>
  <c r="L43" i="18"/>
  <c r="O45" i="18"/>
  <c r="L22" i="18"/>
  <c r="L638" i="17"/>
  <c r="O640" i="17"/>
  <c r="P74" i="16"/>
  <c r="M26" i="16"/>
  <c r="M20" i="16" s="1"/>
  <c r="O19" i="12"/>
  <c r="O45" i="10"/>
  <c r="L43" i="10"/>
  <c r="L22" i="10"/>
  <c r="O252" i="8"/>
  <c r="N252" i="1"/>
  <c r="O70" i="9"/>
  <c r="L68" i="9"/>
  <c r="O24" i="7"/>
  <c r="L14" i="7"/>
  <c r="O14" i="7" s="1"/>
  <c r="O57" i="7"/>
  <c r="L22" i="7"/>
  <c r="L55" i="7"/>
  <c r="P337" i="9"/>
  <c r="M331" i="9"/>
  <c r="M26" i="9"/>
  <c r="M20" i="9" s="1"/>
  <c r="M18" i="9" s="1"/>
  <c r="O96" i="4"/>
  <c r="L30" i="4"/>
  <c r="O30" i="4" s="1"/>
  <c r="O32" i="4"/>
  <c r="M74" i="1"/>
  <c r="P74" i="1" s="1"/>
  <c r="P68" i="3"/>
  <c r="M66" i="3"/>
  <c r="P310" i="2"/>
  <c r="O222" i="12"/>
  <c r="L220" i="12"/>
  <c r="L9" i="12"/>
  <c r="O11" i="12"/>
  <c r="L53" i="11"/>
  <c r="O53" i="11" s="1"/>
  <c r="O55" i="11"/>
  <c r="P9" i="10"/>
  <c r="M28" i="8"/>
  <c r="P28" i="8" s="1"/>
  <c r="P29" i="8"/>
  <c r="P19" i="7"/>
  <c r="O26" i="9"/>
  <c r="L16" i="9"/>
  <c r="O16" i="9" s="1"/>
  <c r="M94" i="7"/>
  <c r="O273" i="9"/>
  <c r="L271" i="9"/>
  <c r="O271" i="9" s="1"/>
  <c r="P26" i="7"/>
  <c r="M16" i="7"/>
  <c r="P16" i="7" s="1"/>
  <c r="O96" i="3"/>
  <c r="L94" i="3"/>
  <c r="O275" i="4"/>
  <c r="L273" i="4"/>
  <c r="P21" i="1"/>
  <c r="M11" i="1"/>
  <c r="M19" i="1"/>
  <c r="L26" i="1"/>
  <c r="O49" i="1"/>
  <c r="N20" i="18"/>
  <c r="N18" i="18" s="1"/>
  <c r="N12" i="18"/>
  <c r="N10" i="18" s="1"/>
  <c r="N329" i="17"/>
  <c r="O329" i="17" s="1"/>
  <c r="O43" i="17"/>
  <c r="O640" i="16"/>
  <c r="L638" i="16"/>
  <c r="P142" i="15"/>
  <c r="N140" i="15"/>
  <c r="P140" i="15" s="1"/>
  <c r="M9" i="16"/>
  <c r="O26" i="16"/>
  <c r="L16" i="16"/>
  <c r="O16" i="16" s="1"/>
  <c r="L14" i="15"/>
  <c r="O14" i="15" s="1"/>
  <c r="O45" i="16"/>
  <c r="L43" i="16"/>
  <c r="L22" i="16"/>
  <c r="P55" i="15"/>
  <c r="P22" i="14"/>
  <c r="M12" i="14"/>
  <c r="M20" i="14"/>
  <c r="O57" i="15"/>
  <c r="L55" i="15"/>
  <c r="N66" i="14"/>
  <c r="P19" i="12"/>
  <c r="N12" i="13"/>
  <c r="N10" i="13" s="1"/>
  <c r="N20" i="13"/>
  <c r="N18" i="13" s="1"/>
  <c r="L94" i="14"/>
  <c r="O94" i="14" s="1"/>
  <c r="P68" i="12"/>
  <c r="P43" i="11"/>
  <c r="M41" i="11"/>
  <c r="O640" i="13"/>
  <c r="L638" i="13"/>
  <c r="M96" i="12"/>
  <c r="L271" i="10"/>
  <c r="O271" i="10" s="1"/>
  <c r="O24" i="10"/>
  <c r="L14" i="10"/>
  <c r="O14" i="10" s="1"/>
  <c r="M9" i="7"/>
  <c r="P11" i="7"/>
  <c r="O640" i="8"/>
  <c r="L638" i="8"/>
  <c r="P331" i="7"/>
  <c r="M329" i="7"/>
  <c r="P329" i="7" s="1"/>
  <c r="M66" i="10"/>
  <c r="N12" i="9"/>
  <c r="N10" i="9" s="1"/>
  <c r="N20" i="9"/>
  <c r="N18" i="9" s="1"/>
  <c r="L13" i="10"/>
  <c r="O13" i="10" s="1"/>
  <c r="O98" i="8"/>
  <c r="L96" i="8"/>
  <c r="O16" i="7"/>
  <c r="O26" i="5"/>
  <c r="L16" i="5"/>
  <c r="O16" i="5" s="1"/>
  <c r="N20" i="6"/>
  <c r="N18" i="6" s="1"/>
  <c r="N12" i="6"/>
  <c r="N10" i="6" s="1"/>
  <c r="P29" i="3"/>
  <c r="M28" i="3"/>
  <c r="P28" i="3" s="1"/>
  <c r="O26" i="4"/>
  <c r="L16" i="4"/>
  <c r="O16" i="4" s="1"/>
  <c r="P22" i="3"/>
  <c r="M12" i="3"/>
  <c r="M20" i="3"/>
  <c r="P120" i="2"/>
  <c r="M120" i="1"/>
  <c r="L13" i="2"/>
  <c r="O13" i="2" s="1"/>
  <c r="O23" i="2"/>
  <c r="L66" i="5"/>
  <c r="P43" i="5"/>
  <c r="L22" i="4"/>
  <c r="O57" i="3"/>
  <c r="L55" i="3"/>
  <c r="M118" i="2"/>
  <c r="N31" i="1"/>
  <c r="L30" i="3"/>
  <c r="O32" i="3"/>
  <c r="O34" i="6"/>
  <c r="O23" i="4"/>
  <c r="L13" i="4"/>
  <c r="O13" i="4" s="1"/>
  <c r="L14" i="3"/>
  <c r="O14" i="3" s="1"/>
  <c r="N290" i="2"/>
  <c r="P140" i="2"/>
  <c r="L118" i="4"/>
  <c r="O118" i="4" s="1"/>
  <c r="L57" i="1"/>
  <c r="O21" i="1"/>
  <c r="L19" i="1"/>
  <c r="L31" i="1"/>
  <c r="O34" i="2"/>
  <c r="O26" i="2"/>
  <c r="L16" i="2"/>
  <c r="O16" i="2" s="1"/>
  <c r="O142" i="2"/>
  <c r="P26" i="17"/>
  <c r="M16" i="17"/>
  <c r="P16" i="17" s="1"/>
  <c r="O331" i="16"/>
  <c r="L329" i="16"/>
  <c r="O329" i="16" s="1"/>
  <c r="P11" i="15"/>
  <c r="M9" i="15"/>
  <c r="P331" i="13"/>
  <c r="M329" i="13"/>
  <c r="P329" i="13" s="1"/>
  <c r="L22" i="9"/>
  <c r="O57" i="9"/>
  <c r="L55" i="9"/>
  <c r="O32" i="12"/>
  <c r="L30" i="12"/>
  <c r="O30" i="12" s="1"/>
  <c r="O74" i="1"/>
  <c r="O331" i="2"/>
  <c r="L329" i="2"/>
  <c r="M41" i="18"/>
  <c r="P53" i="16"/>
  <c r="O23" i="15"/>
  <c r="L13" i="15"/>
  <c r="O13" i="15" s="1"/>
  <c r="N16" i="15"/>
  <c r="N20" i="15"/>
  <c r="N18" i="15" s="1"/>
  <c r="P41" i="13"/>
  <c r="P331" i="10"/>
  <c r="M329" i="10"/>
  <c r="P329" i="10" s="1"/>
  <c r="O19" i="11"/>
  <c r="O254" i="10"/>
  <c r="L252" i="10"/>
  <c r="L254" i="1"/>
  <c r="O254" i="1" s="1"/>
  <c r="O68" i="12"/>
  <c r="L66" i="12"/>
  <c r="O66" i="12" s="1"/>
  <c r="O640" i="7"/>
  <c r="L638" i="7"/>
  <c r="O23" i="7"/>
  <c r="L13" i="7"/>
  <c r="O13" i="7" s="1"/>
  <c r="P43" i="6"/>
  <c r="M41" i="6"/>
  <c r="M96" i="6"/>
  <c r="P102" i="6"/>
  <c r="O640" i="2"/>
  <c r="L638" i="2"/>
  <c r="P19" i="2"/>
  <c r="O41" i="2"/>
  <c r="L15" i="1"/>
  <c r="O15" i="1" s="1"/>
  <c r="O25" i="1"/>
  <c r="P45" i="1"/>
  <c r="M22" i="1"/>
  <c r="L275" i="1"/>
  <c r="O275" i="1" s="1"/>
  <c r="P9" i="18"/>
  <c r="M28" i="18"/>
  <c r="P28" i="18" s="1"/>
  <c r="P29" i="18"/>
  <c r="O273" i="18"/>
  <c r="L271" i="18"/>
  <c r="O98" i="18"/>
  <c r="L96" i="18"/>
  <c r="O142" i="18"/>
  <c r="L140" i="18"/>
  <c r="P19" i="17"/>
  <c r="O32" i="17"/>
  <c r="L30" i="17"/>
  <c r="N20" i="16"/>
  <c r="N18" i="16" s="1"/>
  <c r="N12" i="16"/>
  <c r="N10" i="16" s="1"/>
  <c r="O220" i="16"/>
  <c r="P273" i="15"/>
  <c r="M271" i="15"/>
  <c r="P271" i="15" s="1"/>
  <c r="O24" i="16"/>
  <c r="L14" i="16"/>
  <c r="O14" i="16" s="1"/>
  <c r="P53" i="15"/>
  <c r="O43" i="14"/>
  <c r="L41" i="14"/>
  <c r="O26" i="15"/>
  <c r="O23" i="13"/>
  <c r="L13" i="13"/>
  <c r="O13" i="13" s="1"/>
  <c r="P331" i="15"/>
  <c r="P29" i="14"/>
  <c r="M28" i="14"/>
  <c r="P28" i="14" s="1"/>
  <c r="P53" i="13"/>
  <c r="P273" i="13"/>
  <c r="M271" i="13"/>
  <c r="P271" i="13" s="1"/>
  <c r="O30" i="13"/>
  <c r="M41" i="12"/>
  <c r="L14" i="13"/>
  <c r="O14" i="13" s="1"/>
  <c r="L271" i="12"/>
  <c r="O271" i="12" s="1"/>
  <c r="O26" i="11"/>
  <c r="L16" i="11"/>
  <c r="O16" i="11" s="1"/>
  <c r="P252" i="11"/>
  <c r="M252" i="1"/>
  <c r="P29" i="10"/>
  <c r="M28" i="10"/>
  <c r="P28" i="10" s="1"/>
  <c r="O640" i="9"/>
  <c r="L638" i="9"/>
  <c r="P22" i="10"/>
  <c r="M12" i="10"/>
  <c r="M20" i="10"/>
  <c r="P19" i="9"/>
  <c r="P140" i="9"/>
  <c r="O31" i="9"/>
  <c r="L29" i="9"/>
  <c r="L11" i="9"/>
  <c r="M66" i="7"/>
  <c r="P66" i="7" s="1"/>
  <c r="P68" i="7"/>
  <c r="L22" i="15"/>
  <c r="P102" i="8"/>
  <c r="M96" i="8"/>
  <c r="P68" i="6"/>
  <c r="M66" i="6"/>
  <c r="P66" i="6" s="1"/>
  <c r="O24" i="8"/>
  <c r="L14" i="8"/>
  <c r="O14" i="8" s="1"/>
  <c r="O26" i="7"/>
  <c r="N53" i="3"/>
  <c r="P53" i="3" s="1"/>
  <c r="P55" i="3"/>
  <c r="P142" i="8"/>
  <c r="M140" i="8"/>
  <c r="P140" i="8" s="1"/>
  <c r="O26" i="8"/>
  <c r="L16" i="8"/>
  <c r="O16" i="8" s="1"/>
  <c r="P96" i="4"/>
  <c r="P22" i="9"/>
  <c r="M12" i="9"/>
  <c r="L250" i="4"/>
  <c r="O250" i="4" s="1"/>
  <c r="P11" i="2"/>
  <c r="M9" i="2"/>
  <c r="N68" i="1"/>
  <c r="O23" i="5"/>
  <c r="L13" i="5"/>
  <c r="O13" i="5" s="1"/>
  <c r="O26" i="3"/>
  <c r="L16" i="3"/>
  <c r="O16" i="3" s="1"/>
  <c r="O23" i="3"/>
  <c r="L13" i="3"/>
  <c r="O13" i="3" s="1"/>
  <c r="O32" i="6"/>
  <c r="N30" i="6"/>
  <c r="O96" i="5"/>
  <c r="O32" i="2"/>
  <c r="L30" i="2"/>
  <c r="L34" i="1"/>
  <c r="N142" i="1"/>
  <c r="O42" i="1"/>
  <c r="L33" i="1"/>
  <c r="O33" i="1" s="1"/>
  <c r="M102" i="1"/>
  <c r="P102" i="1" s="1"/>
  <c r="O383" i="1"/>
  <c r="P26" i="18"/>
  <c r="M16" i="18"/>
  <c r="P16" i="18" s="1"/>
  <c r="O23" i="16"/>
  <c r="L13" i="16"/>
  <c r="O13" i="16" s="1"/>
  <c r="O222" i="10"/>
  <c r="L220" i="10"/>
  <c r="O220" i="10" s="1"/>
  <c r="M12" i="6"/>
  <c r="P22" i="6"/>
  <c r="O273" i="6"/>
  <c r="L271" i="6"/>
  <c r="O271" i="6" s="1"/>
  <c r="N94" i="3"/>
  <c r="N96" i="1"/>
  <c r="P11" i="12"/>
  <c r="M9" i="12"/>
  <c r="P11" i="14"/>
  <c r="M9" i="14"/>
  <c r="P22" i="12"/>
  <c r="M12" i="12"/>
  <c r="L30" i="10"/>
  <c r="O30" i="10" s="1"/>
  <c r="O32" i="10"/>
  <c r="M28" i="7"/>
  <c r="P28" i="7" s="1"/>
  <c r="P30" i="7"/>
  <c r="O32" i="5"/>
  <c r="L30" i="5"/>
  <c r="O30" i="5" s="1"/>
  <c r="O222" i="2"/>
  <c r="P222" i="2"/>
  <c r="N222" i="1"/>
  <c r="L45" i="1"/>
  <c r="O31" i="18"/>
  <c r="L29" i="18"/>
  <c r="L11" i="18"/>
  <c r="L638" i="18"/>
  <c r="O640" i="18"/>
  <c r="O23" i="18"/>
  <c r="L13" i="18"/>
  <c r="O13" i="18" s="1"/>
  <c r="P22" i="18"/>
  <c r="M12" i="18"/>
  <c r="M20" i="18"/>
  <c r="O55" i="18"/>
  <c r="L53" i="18"/>
  <c r="O53" i="18" s="1"/>
  <c r="L30" i="18"/>
  <c r="O30" i="18" s="1"/>
  <c r="O32" i="18"/>
  <c r="M9" i="17"/>
  <c r="P11" i="17"/>
  <c r="L14" i="17"/>
  <c r="O14" i="17" s="1"/>
  <c r="O23" i="17"/>
  <c r="L13" i="17"/>
  <c r="O13" i="17" s="1"/>
  <c r="P22" i="16"/>
  <c r="M12" i="16"/>
  <c r="P29" i="16"/>
  <c r="M28" i="16"/>
  <c r="P28" i="16" s="1"/>
  <c r="M20" i="15"/>
  <c r="P22" i="15"/>
  <c r="M12" i="15"/>
  <c r="P30" i="15"/>
  <c r="M28" i="15"/>
  <c r="P28" i="15" s="1"/>
  <c r="P142" i="14"/>
  <c r="M140" i="14"/>
  <c r="P140" i="14" s="1"/>
  <c r="P11" i="13"/>
  <c r="M9" i="13"/>
  <c r="O638" i="12"/>
  <c r="L636" i="12"/>
  <c r="O636" i="12" s="1"/>
  <c r="O11" i="15"/>
  <c r="L9" i="15"/>
  <c r="L14" i="14"/>
  <c r="O14" i="14" s="1"/>
  <c r="O222" i="13"/>
  <c r="L220" i="13"/>
  <c r="O220" i="13" s="1"/>
  <c r="P68" i="13"/>
  <c r="M66" i="13"/>
  <c r="O26" i="13"/>
  <c r="L16" i="13"/>
  <c r="O16" i="13" s="1"/>
  <c r="P26" i="14"/>
  <c r="M16" i="14"/>
  <c r="P16" i="14" s="1"/>
  <c r="O144" i="11"/>
  <c r="L142" i="11"/>
  <c r="P22" i="11"/>
  <c r="M12" i="11"/>
  <c r="O32" i="13"/>
  <c r="O26" i="12"/>
  <c r="L16" i="12"/>
  <c r="O16" i="12" s="1"/>
  <c r="P49" i="11"/>
  <c r="M26" i="11"/>
  <c r="M20" i="11" s="1"/>
  <c r="M94" i="13"/>
  <c r="P94" i="13" s="1"/>
  <c r="M66" i="12"/>
  <c r="P66" i="12" s="1"/>
  <c r="P26" i="10"/>
  <c r="M16" i="10"/>
  <c r="P16" i="10" s="1"/>
  <c r="M9" i="9"/>
  <c r="P11" i="9"/>
  <c r="P252" i="8"/>
  <c r="P273" i="10"/>
  <c r="M271" i="10"/>
  <c r="M273" i="1"/>
  <c r="O224" i="11"/>
  <c r="L222" i="11"/>
  <c r="N220" i="9"/>
  <c r="P220" i="9" s="1"/>
  <c r="N28" i="7"/>
  <c r="O32" i="9"/>
  <c r="L30" i="9"/>
  <c r="O30" i="9" s="1"/>
  <c r="M28" i="6"/>
  <c r="P28" i="6" s="1"/>
  <c r="P29" i="6"/>
  <c r="N11" i="9"/>
  <c r="N9" i="9" s="1"/>
  <c r="O640" i="6"/>
  <c r="L638" i="6"/>
  <c r="M329" i="6"/>
  <c r="P329" i="6" s="1"/>
  <c r="M140" i="6"/>
  <c r="P140" i="6" s="1"/>
  <c r="P120" i="4"/>
  <c r="M118" i="4"/>
  <c r="P118" i="4" s="1"/>
  <c r="M118" i="6"/>
  <c r="P118" i="6" s="1"/>
  <c r="P120" i="6"/>
  <c r="N20" i="7"/>
  <c r="N18" i="7" s="1"/>
  <c r="O32" i="8"/>
  <c r="L30" i="8"/>
  <c r="O30" i="8" s="1"/>
  <c r="O275" i="5"/>
  <c r="L273" i="5"/>
  <c r="L16" i="6"/>
  <c r="O16" i="6" s="1"/>
  <c r="O26" i="6"/>
  <c r="O640" i="3"/>
  <c r="L638" i="3"/>
  <c r="O45" i="3"/>
  <c r="L43" i="3"/>
  <c r="L22" i="3"/>
  <c r="L224" i="1"/>
  <c r="O224" i="1" s="1"/>
  <c r="P142" i="7"/>
  <c r="M12" i="5"/>
  <c r="P22" i="5"/>
  <c r="N220" i="2"/>
  <c r="O70" i="2"/>
  <c r="L68" i="2"/>
  <c r="L70" i="1"/>
  <c r="O70" i="1" s="1"/>
  <c r="L14" i="5"/>
  <c r="O14" i="5" s="1"/>
  <c r="M94" i="4"/>
  <c r="P94" i="4" s="1"/>
  <c r="L98" i="1"/>
  <c r="O98" i="1" s="1"/>
  <c r="L96" i="2"/>
  <c r="O98" i="2"/>
  <c r="O19" i="2"/>
  <c r="L32" i="1"/>
  <c r="O331" i="18"/>
  <c r="L329" i="18"/>
  <c r="O329" i="18" s="1"/>
  <c r="P22" i="13"/>
  <c r="M20" i="13"/>
  <c r="M12" i="13"/>
  <c r="P9" i="11"/>
  <c r="P43" i="8"/>
  <c r="M41" i="8"/>
  <c r="M9" i="5"/>
  <c r="P15" i="5"/>
  <c r="L11" i="4"/>
  <c r="O31" i="4"/>
  <c r="L29" i="4"/>
  <c r="N12" i="2"/>
  <c r="N10" i="2" s="1"/>
  <c r="N20" i="2"/>
  <c r="N18" i="2" s="1"/>
  <c r="P68" i="15"/>
  <c r="O275" i="16"/>
  <c r="L273" i="16"/>
  <c r="L30" i="14"/>
  <c r="O32" i="14"/>
  <c r="N12" i="12"/>
  <c r="N10" i="12" s="1"/>
  <c r="N8" i="12" s="1"/>
  <c r="N20" i="12"/>
  <c r="N18" i="12" s="1"/>
  <c r="L13" i="9"/>
  <c r="O13" i="9" s="1"/>
  <c r="O23" i="9"/>
  <c r="O96" i="9"/>
  <c r="L94" i="9"/>
  <c r="O94" i="9" s="1"/>
  <c r="O312" i="7"/>
  <c r="L310" i="7"/>
  <c r="O140" i="2"/>
  <c r="P55" i="9"/>
  <c r="M53" i="9"/>
  <c r="P53" i="9" s="1"/>
  <c r="O640" i="4"/>
  <c r="L638" i="4"/>
  <c r="P22" i="2"/>
  <c r="M12" i="2"/>
  <c r="M20" i="2"/>
  <c r="M18" i="2" s="1"/>
  <c r="M66" i="18"/>
  <c r="P66" i="18" s="1"/>
  <c r="P68" i="18"/>
  <c r="P102" i="17"/>
  <c r="M96" i="17"/>
  <c r="P331" i="17"/>
  <c r="O26" i="18"/>
  <c r="L16" i="18"/>
  <c r="O16" i="18" s="1"/>
  <c r="M68" i="16"/>
  <c r="N12" i="17"/>
  <c r="N10" i="17" s="1"/>
  <c r="N20" i="17"/>
  <c r="N18" i="17" s="1"/>
  <c r="L30" i="16"/>
  <c r="O32" i="16"/>
  <c r="O32" i="15"/>
  <c r="L30" i="15"/>
  <c r="O30" i="15" s="1"/>
  <c r="N20" i="14"/>
  <c r="N18" i="14" s="1"/>
  <c r="N12" i="14"/>
  <c r="N10" i="14" s="1"/>
  <c r="P26" i="15"/>
  <c r="P41" i="14"/>
  <c r="M94" i="14"/>
  <c r="P94" i="14" s="1"/>
  <c r="P96" i="14"/>
  <c r="O57" i="12"/>
  <c r="L22" i="12"/>
  <c r="L55" i="12"/>
  <c r="O23" i="11"/>
  <c r="L13" i="11"/>
  <c r="O13" i="11" s="1"/>
  <c r="P68" i="14"/>
  <c r="M331" i="12"/>
  <c r="O32" i="11"/>
  <c r="L30" i="11"/>
  <c r="O30" i="11" s="1"/>
  <c r="L29" i="11"/>
  <c r="O31" i="11"/>
  <c r="N20" i="10"/>
  <c r="N18" i="10" s="1"/>
  <c r="N12" i="10"/>
  <c r="N10" i="10" s="1"/>
  <c r="L29" i="12"/>
  <c r="O31" i="12"/>
  <c r="N12" i="11"/>
  <c r="N10" i="11" s="1"/>
  <c r="N20" i="11"/>
  <c r="N18" i="11" s="1"/>
  <c r="P49" i="12"/>
  <c r="M26" i="12"/>
  <c r="M20" i="12" s="1"/>
  <c r="O26" i="10"/>
  <c r="L16" i="10"/>
  <c r="O16" i="10" s="1"/>
  <c r="M53" i="7"/>
  <c r="P53" i="7" s="1"/>
  <c r="P55" i="7"/>
  <c r="P22" i="7"/>
  <c r="M12" i="7"/>
  <c r="M20" i="7"/>
  <c r="P41" i="7"/>
  <c r="L11" i="10"/>
  <c r="O31" i="10"/>
  <c r="L29" i="10"/>
  <c r="P9" i="8"/>
  <c r="O24" i="9"/>
  <c r="L14" i="9"/>
  <c r="O14" i="9" s="1"/>
  <c r="N20" i="8"/>
  <c r="N18" i="8" s="1"/>
  <c r="N12" i="8"/>
  <c r="N10" i="8" s="1"/>
  <c r="P41" i="9"/>
  <c r="M12" i="8"/>
  <c r="P22" i="8"/>
  <c r="O24" i="11"/>
  <c r="L14" i="11"/>
  <c r="P120" i="9"/>
  <c r="M118" i="9"/>
  <c r="P118" i="9" s="1"/>
  <c r="N250" i="8"/>
  <c r="P250" i="8" s="1"/>
  <c r="L66" i="7"/>
  <c r="O66" i="7" s="1"/>
  <c r="O31" i="8"/>
  <c r="L29" i="8"/>
  <c r="L11" i="8"/>
  <c r="O31" i="7"/>
  <c r="L29" i="7"/>
  <c r="L11" i="7"/>
  <c r="P11" i="6"/>
  <c r="M9" i="6"/>
  <c r="M9" i="3"/>
  <c r="P120" i="5"/>
  <c r="M118" i="5"/>
  <c r="P118" i="5" s="1"/>
  <c r="N41" i="5"/>
  <c r="P22" i="4"/>
  <c r="M12" i="4"/>
  <c r="N12" i="7"/>
  <c r="N10" i="7" s="1"/>
  <c r="P331" i="2"/>
  <c r="N329" i="2"/>
  <c r="N331" i="1"/>
  <c r="N20" i="3"/>
  <c r="N18" i="3" s="1"/>
  <c r="M49" i="1"/>
  <c r="M43" i="1" s="1"/>
  <c r="M26" i="6"/>
  <c r="N12" i="4"/>
  <c r="N10" i="4" s="1"/>
  <c r="N20" i="4"/>
  <c r="N18" i="4" s="1"/>
  <c r="P41" i="3"/>
  <c r="P41" i="2"/>
  <c r="P55" i="2"/>
  <c r="M53" i="2"/>
  <c r="P53" i="2" s="1"/>
  <c r="M16" i="3"/>
  <c r="P16" i="3" s="1"/>
  <c r="P26" i="3"/>
  <c r="M142" i="1"/>
  <c r="P43" i="2"/>
  <c r="O43" i="2"/>
  <c r="L140" i="8" l="1"/>
  <c r="O140" i="8" s="1"/>
  <c r="O68" i="4"/>
  <c r="L310" i="6"/>
  <c r="O310" i="6" s="1"/>
  <c r="O140" i="9"/>
  <c r="L220" i="6"/>
  <c r="O220" i="6" s="1"/>
  <c r="O96" i="10"/>
  <c r="L66" i="18"/>
  <c r="O66" i="18" s="1"/>
  <c r="L140" i="12"/>
  <c r="O140" i="12" s="1"/>
  <c r="O43" i="4"/>
  <c r="O292" i="6"/>
  <c r="O222" i="8"/>
  <c r="L310" i="13"/>
  <c r="O310" i="13" s="1"/>
  <c r="L271" i="3"/>
  <c r="O271" i="3" s="1"/>
  <c r="L220" i="15"/>
  <c r="O220" i="15" s="1"/>
  <c r="O331" i="3"/>
  <c r="O252" i="16"/>
  <c r="L140" i="6"/>
  <c r="O140" i="6" s="1"/>
  <c r="M20" i="8"/>
  <c r="P20" i="8" s="1"/>
  <c r="L250" i="18"/>
  <c r="O250" i="18" s="1"/>
  <c r="O252" i="13"/>
  <c r="L290" i="13"/>
  <c r="O290" i="13" s="1"/>
  <c r="L250" i="17"/>
  <c r="O250" i="17" s="1"/>
  <c r="O252" i="3"/>
  <c r="O312" i="16"/>
  <c r="N37" i="4"/>
  <c r="L290" i="10"/>
  <c r="O290" i="10" s="1"/>
  <c r="N8" i="18"/>
  <c r="O43" i="13"/>
  <c r="L140" i="15"/>
  <c r="O140" i="15" s="1"/>
  <c r="P55" i="1"/>
  <c r="L140" i="10"/>
  <c r="O140" i="10" s="1"/>
  <c r="L329" i="6"/>
  <c r="O329" i="6" s="1"/>
  <c r="L140" i="4"/>
  <c r="O140" i="4" s="1"/>
  <c r="O271" i="18"/>
  <c r="L118" i="8"/>
  <c r="O118" i="8" s="1"/>
  <c r="L118" i="3"/>
  <c r="O118" i="3" s="1"/>
  <c r="O142" i="5"/>
  <c r="L329" i="4"/>
  <c r="O329" i="4" s="1"/>
  <c r="L271" i="8"/>
  <c r="O271" i="8" s="1"/>
  <c r="O142" i="9"/>
  <c r="O638" i="14"/>
  <c r="L290" i="3"/>
  <c r="O290" i="3" s="1"/>
  <c r="N8" i="10"/>
  <c r="L329" i="8"/>
  <c r="O329" i="8" s="1"/>
  <c r="O292" i="15"/>
  <c r="N8" i="2"/>
  <c r="L290" i="17"/>
  <c r="O290" i="17" s="1"/>
  <c r="O96" i="11"/>
  <c r="O638" i="15"/>
  <c r="O68" i="10"/>
  <c r="P26" i="8"/>
  <c r="O29" i="13"/>
  <c r="L66" i="13"/>
  <c r="O66" i="13" s="1"/>
  <c r="O636" i="1"/>
  <c r="O55" i="16"/>
  <c r="O120" i="9"/>
  <c r="L310" i="9"/>
  <c r="O310" i="9" s="1"/>
  <c r="M329" i="8"/>
  <c r="P329" i="8" s="1"/>
  <c r="O22" i="6"/>
  <c r="P222" i="1"/>
  <c r="O312" i="10"/>
  <c r="O142" i="3"/>
  <c r="L118" i="15"/>
  <c r="O118" i="15" s="1"/>
  <c r="L271" i="2"/>
  <c r="O271" i="2" s="1"/>
  <c r="P96" i="3"/>
  <c r="O120" i="11"/>
  <c r="N8" i="4"/>
  <c r="N118" i="1"/>
  <c r="O220" i="12"/>
  <c r="N37" i="12"/>
  <c r="O43" i="11"/>
  <c r="O118" i="14"/>
  <c r="O96" i="15"/>
  <c r="O120" i="2"/>
  <c r="L140" i="16"/>
  <c r="O140" i="16" s="1"/>
  <c r="O140" i="7"/>
  <c r="N8" i="14"/>
  <c r="L94" i="12"/>
  <c r="O94" i="12" s="1"/>
  <c r="O222" i="7"/>
  <c r="L220" i="7"/>
  <c r="O220" i="7" s="1"/>
  <c r="M53" i="1"/>
  <c r="P53" i="1" s="1"/>
  <c r="L20" i="8"/>
  <c r="L18" i="8" s="1"/>
  <c r="O18" i="8" s="1"/>
  <c r="O22" i="8"/>
  <c r="M94" i="5"/>
  <c r="P94" i="5" s="1"/>
  <c r="O14" i="11"/>
  <c r="N8" i="3"/>
  <c r="O312" i="4"/>
  <c r="L310" i="14"/>
  <c r="O310" i="14" s="1"/>
  <c r="P273" i="1"/>
  <c r="L271" i="7"/>
  <c r="O271" i="7" s="1"/>
  <c r="L329" i="13"/>
  <c r="O329" i="13" s="1"/>
  <c r="O292" i="7"/>
  <c r="N8" i="7"/>
  <c r="L41" i="15"/>
  <c r="O41" i="15" s="1"/>
  <c r="L12" i="6"/>
  <c r="L10" i="6" s="1"/>
  <c r="O271" i="11"/>
  <c r="N12" i="1"/>
  <c r="N10" i="1" s="1"/>
  <c r="O66" i="10"/>
  <c r="N8" i="11"/>
  <c r="O43" i="6"/>
  <c r="L310" i="17"/>
  <c r="O310" i="17" s="1"/>
  <c r="L636" i="10"/>
  <c r="O636" i="10" s="1"/>
  <c r="N8" i="13"/>
  <c r="O142" i="7"/>
  <c r="O53" i="8"/>
  <c r="N290" i="1"/>
  <c r="O55" i="8"/>
  <c r="M20" i="5"/>
  <c r="P20" i="5" s="1"/>
  <c r="O28" i="13"/>
  <c r="M16" i="5"/>
  <c r="P16" i="5" s="1"/>
  <c r="L20" i="5"/>
  <c r="O20" i="5" s="1"/>
  <c r="L53" i="17"/>
  <c r="O53" i="17" s="1"/>
  <c r="L53" i="2"/>
  <c r="O53" i="2" s="1"/>
  <c r="O222" i="17"/>
  <c r="L20" i="13"/>
  <c r="O20" i="13" s="1"/>
  <c r="L9" i="16"/>
  <c r="O9" i="16" s="1"/>
  <c r="L66" i="16"/>
  <c r="O66" i="16" s="1"/>
  <c r="O638" i="1"/>
  <c r="O292" i="8"/>
  <c r="O252" i="5"/>
  <c r="O640" i="1"/>
  <c r="N37" i="6"/>
  <c r="L9" i="17"/>
  <c r="O9" i="17" s="1"/>
  <c r="L250" i="14"/>
  <c r="O250" i="14" s="1"/>
  <c r="N8" i="6"/>
  <c r="O252" i="2"/>
  <c r="L9" i="13"/>
  <c r="O9" i="13" s="1"/>
  <c r="O96" i="6"/>
  <c r="N94" i="1"/>
  <c r="L53" i="14"/>
  <c r="O53" i="14" s="1"/>
  <c r="L118" i="17"/>
  <c r="O118" i="17" s="1"/>
  <c r="O292" i="16"/>
  <c r="P312" i="1"/>
  <c r="L250" i="9"/>
  <c r="O250" i="9" s="1"/>
  <c r="P66" i="11"/>
  <c r="L20" i="17"/>
  <c r="O20" i="17" s="1"/>
  <c r="P26" i="4"/>
  <c r="L252" i="1"/>
  <c r="O252" i="1" s="1"/>
  <c r="P331" i="4"/>
  <c r="P94" i="7"/>
  <c r="L28" i="5"/>
  <c r="O28" i="5" s="1"/>
  <c r="N37" i="18"/>
  <c r="L271" i="15"/>
  <c r="O271" i="15" s="1"/>
  <c r="N20" i="1"/>
  <c r="N18" i="1" s="1"/>
  <c r="L290" i="9"/>
  <c r="O290" i="9" s="1"/>
  <c r="L312" i="1"/>
  <c r="O312" i="1" s="1"/>
  <c r="O34" i="1"/>
  <c r="M16" i="4"/>
  <c r="P16" i="4" s="1"/>
  <c r="L12" i="5"/>
  <c r="O12" i="5" s="1"/>
  <c r="O312" i="12"/>
  <c r="L12" i="17"/>
  <c r="O12" i="17" s="1"/>
  <c r="O22" i="13"/>
  <c r="L292" i="1"/>
  <c r="O292" i="1" s="1"/>
  <c r="L329" i="10"/>
  <c r="O329" i="10" s="1"/>
  <c r="P120" i="1"/>
  <c r="O140" i="18"/>
  <c r="L290" i="12"/>
  <c r="O290" i="12" s="1"/>
  <c r="L94" i="13"/>
  <c r="O94" i="13" s="1"/>
  <c r="L118" i="13"/>
  <c r="O118" i="13" s="1"/>
  <c r="O120" i="13"/>
  <c r="O11" i="2"/>
  <c r="O18" i="14"/>
  <c r="N8" i="17"/>
  <c r="O331" i="15"/>
  <c r="N66" i="1"/>
  <c r="O312" i="5"/>
  <c r="L310" i="11"/>
  <c r="O310" i="11" s="1"/>
  <c r="N271" i="1"/>
  <c r="L331" i="1"/>
  <c r="O331" i="1" s="1"/>
  <c r="O142" i="13"/>
  <c r="L140" i="13"/>
  <c r="O140" i="13" s="1"/>
  <c r="N37" i="15"/>
  <c r="P66" i="15"/>
  <c r="N329" i="1"/>
  <c r="N37" i="2"/>
  <c r="L310" i="18"/>
  <c r="O310" i="18" s="1"/>
  <c r="M220" i="1"/>
  <c r="O43" i="8"/>
  <c r="M250" i="1"/>
  <c r="N8" i="8"/>
  <c r="N8" i="16"/>
  <c r="P271" i="4"/>
  <c r="M310" i="1"/>
  <c r="P310" i="1" s="1"/>
  <c r="O252" i="15"/>
  <c r="L250" i="15"/>
  <c r="O250" i="15" s="1"/>
  <c r="P41" i="17"/>
  <c r="N37" i="11"/>
  <c r="L20" i="11"/>
  <c r="L18" i="11" s="1"/>
  <c r="O18" i="11" s="1"/>
  <c r="L12" i="14"/>
  <c r="L10" i="14" s="1"/>
  <c r="O10" i="14" s="1"/>
  <c r="O22" i="14"/>
  <c r="M290" i="1"/>
  <c r="L12" i="11"/>
  <c r="O12" i="11" s="1"/>
  <c r="L250" i="7"/>
  <c r="O250" i="7" s="1"/>
  <c r="L12" i="2"/>
  <c r="O12" i="2" s="1"/>
  <c r="O142" i="14"/>
  <c r="L140" i="14"/>
  <c r="O140" i="14" s="1"/>
  <c r="O312" i="3"/>
  <c r="L310" i="3"/>
  <c r="O310" i="3" s="1"/>
  <c r="O22" i="2"/>
  <c r="O120" i="14"/>
  <c r="O18" i="2"/>
  <c r="O55" i="10"/>
  <c r="L53" i="10"/>
  <c r="O53" i="10" s="1"/>
  <c r="P220" i="2"/>
  <c r="N37" i="17"/>
  <c r="L120" i="1"/>
  <c r="O120" i="1" s="1"/>
  <c r="P292" i="1"/>
  <c r="O292" i="2"/>
  <c r="L290" i="2"/>
  <c r="O290" i="2" s="1"/>
  <c r="O11" i="3"/>
  <c r="L9" i="3"/>
  <c r="O9" i="3" s="1"/>
  <c r="P18" i="2"/>
  <c r="P252" i="1"/>
  <c r="L14" i="1"/>
  <c r="O14" i="1" s="1"/>
  <c r="M37" i="14"/>
  <c r="P20" i="7"/>
  <c r="O20" i="14"/>
  <c r="P329" i="17"/>
  <c r="L636" i="11"/>
  <c r="O636" i="11" s="1"/>
  <c r="O638" i="11"/>
  <c r="P43" i="4"/>
  <c r="M41" i="4"/>
  <c r="P41" i="4" s="1"/>
  <c r="O120" i="10"/>
  <c r="L118" i="10"/>
  <c r="O118" i="10" s="1"/>
  <c r="P250" i="12"/>
  <c r="O250" i="12"/>
  <c r="P140" i="7"/>
  <c r="O20" i="2"/>
  <c r="O292" i="11"/>
  <c r="L290" i="11"/>
  <c r="O290" i="11" s="1"/>
  <c r="O11" i="14"/>
  <c r="L9" i="14"/>
  <c r="O9" i="14" s="1"/>
  <c r="O120" i="16"/>
  <c r="L118" i="16"/>
  <c r="O118" i="16" s="1"/>
  <c r="O331" i="7"/>
  <c r="L329" i="7"/>
  <c r="O329" i="7" s="1"/>
  <c r="O68" i="8"/>
  <c r="L66" i="8"/>
  <c r="O66" i="8" s="1"/>
  <c r="L310" i="15"/>
  <c r="O310" i="15" s="1"/>
  <c r="O312" i="15"/>
  <c r="L13" i="1"/>
  <c r="O13" i="1" s="1"/>
  <c r="O43" i="12"/>
  <c r="L41" i="12"/>
  <c r="O41" i="12" s="1"/>
  <c r="O292" i="18"/>
  <c r="L290" i="18"/>
  <c r="O290" i="18" s="1"/>
  <c r="O222" i="14"/>
  <c r="L220" i="14"/>
  <c r="O220" i="14" s="1"/>
  <c r="O142" i="17"/>
  <c r="L140" i="17"/>
  <c r="O140" i="17" s="1"/>
  <c r="L636" i="5"/>
  <c r="O636" i="5" s="1"/>
  <c r="O638" i="5"/>
  <c r="L66" i="6"/>
  <c r="O66" i="6" s="1"/>
  <c r="O68" i="6"/>
  <c r="N37" i="7"/>
  <c r="L9" i="6"/>
  <c r="O9" i="6" s="1"/>
  <c r="O11" i="6"/>
  <c r="O120" i="6"/>
  <c r="L118" i="6"/>
  <c r="O118" i="6" s="1"/>
  <c r="M331" i="1"/>
  <c r="P331" i="1" s="1"/>
  <c r="O29" i="6"/>
  <c r="L28" i="6"/>
  <c r="M41" i="16"/>
  <c r="P41" i="16" s="1"/>
  <c r="P43" i="16"/>
  <c r="P20" i="12"/>
  <c r="M18" i="12"/>
  <c r="P18" i="12" s="1"/>
  <c r="O11" i="7"/>
  <c r="L9" i="7"/>
  <c r="O30" i="16"/>
  <c r="L28" i="16"/>
  <c r="O28" i="16" s="1"/>
  <c r="O12" i="13"/>
  <c r="L10" i="13"/>
  <c r="O10" i="13" s="1"/>
  <c r="P12" i="6"/>
  <c r="P12" i="9"/>
  <c r="O638" i="9"/>
  <c r="L636" i="9"/>
  <c r="O636" i="9" s="1"/>
  <c r="O30" i="17"/>
  <c r="L28" i="17"/>
  <c r="O28" i="17" s="1"/>
  <c r="P96" i="12"/>
  <c r="M94" i="12"/>
  <c r="P94" i="12" s="1"/>
  <c r="P20" i="14"/>
  <c r="M18" i="14"/>
  <c r="P18" i="14" s="1"/>
  <c r="M16" i="6"/>
  <c r="P16" i="6" s="1"/>
  <c r="P26" i="6"/>
  <c r="L28" i="7"/>
  <c r="O28" i="7" s="1"/>
  <c r="O29" i="7"/>
  <c r="P12" i="14"/>
  <c r="M10" i="14"/>
  <c r="P10" i="14" s="1"/>
  <c r="O68" i="9"/>
  <c r="L66" i="9"/>
  <c r="O66" i="9" s="1"/>
  <c r="O638" i="17"/>
  <c r="L636" i="17"/>
  <c r="O636" i="17" s="1"/>
  <c r="O29" i="12"/>
  <c r="L28" i="12"/>
  <c r="O28" i="12" s="1"/>
  <c r="P66" i="13"/>
  <c r="M37" i="13"/>
  <c r="P37" i="13" s="1"/>
  <c r="O22" i="4"/>
  <c r="L12" i="4"/>
  <c r="L20" i="4"/>
  <c r="O43" i="10"/>
  <c r="L41" i="10"/>
  <c r="P331" i="12"/>
  <c r="M329" i="12"/>
  <c r="P329" i="12" s="1"/>
  <c r="O638" i="4"/>
  <c r="L636" i="4"/>
  <c r="O636" i="4" s="1"/>
  <c r="P12" i="16"/>
  <c r="O30" i="2"/>
  <c r="L28" i="2"/>
  <c r="O28" i="2" s="1"/>
  <c r="O30" i="6"/>
  <c r="N28" i="6"/>
  <c r="O11" i="9"/>
  <c r="L9" i="9"/>
  <c r="P16" i="15"/>
  <c r="N10" i="15"/>
  <c r="N8" i="15" s="1"/>
  <c r="O638" i="13"/>
  <c r="L636" i="13"/>
  <c r="O636" i="13" s="1"/>
  <c r="O9" i="11"/>
  <c r="O43" i="3"/>
  <c r="L41" i="3"/>
  <c r="O273" i="5"/>
  <c r="L271" i="5"/>
  <c r="O271" i="5" s="1"/>
  <c r="O20" i="6"/>
  <c r="L18" i="6"/>
  <c r="O18" i="6" s="1"/>
  <c r="N8" i="9"/>
  <c r="O142" i="11"/>
  <c r="L140" i="11"/>
  <c r="P20" i="15"/>
  <c r="M18" i="15"/>
  <c r="P18" i="15" s="1"/>
  <c r="P329" i="2"/>
  <c r="P9" i="2"/>
  <c r="L28" i="9"/>
  <c r="O28" i="9" s="1"/>
  <c r="O29" i="9"/>
  <c r="P18" i="17"/>
  <c r="L273" i="1"/>
  <c r="O273" i="1" s="1"/>
  <c r="N29" i="1"/>
  <c r="N28" i="1" s="1"/>
  <c r="N11" i="1"/>
  <c r="N9" i="1" s="1"/>
  <c r="O66" i="5"/>
  <c r="P66" i="10"/>
  <c r="M37" i="10"/>
  <c r="P37" i="10" s="1"/>
  <c r="O55" i="7"/>
  <c r="L53" i="7"/>
  <c r="L20" i="18"/>
  <c r="O22" i="18"/>
  <c r="L12" i="18"/>
  <c r="N140" i="1"/>
  <c r="O22" i="12"/>
  <c r="L12" i="12"/>
  <c r="L20" i="12"/>
  <c r="O638" i="6"/>
  <c r="L636" i="6"/>
  <c r="O636" i="6" s="1"/>
  <c r="P9" i="9"/>
  <c r="P12" i="15"/>
  <c r="M10" i="15"/>
  <c r="M8" i="15" s="1"/>
  <c r="L636" i="8"/>
  <c r="O636" i="8" s="1"/>
  <c r="O638" i="8"/>
  <c r="P12" i="13"/>
  <c r="M10" i="13"/>
  <c r="P10" i="13" s="1"/>
  <c r="O96" i="2"/>
  <c r="L96" i="1"/>
  <c r="O96" i="1" s="1"/>
  <c r="L94" i="2"/>
  <c r="O220" i="9"/>
  <c r="N37" i="9"/>
  <c r="P9" i="13"/>
  <c r="M18" i="18"/>
  <c r="P18" i="18" s="1"/>
  <c r="P20" i="18"/>
  <c r="O638" i="18"/>
  <c r="L636" i="18"/>
  <c r="O636" i="18" s="1"/>
  <c r="N37" i="3"/>
  <c r="P9" i="12"/>
  <c r="O22" i="15"/>
  <c r="L12" i="15"/>
  <c r="L20" i="15"/>
  <c r="P20" i="10"/>
  <c r="M18" i="10"/>
  <c r="P18" i="10" s="1"/>
  <c r="O96" i="18"/>
  <c r="L94" i="18"/>
  <c r="O94" i="18" s="1"/>
  <c r="O22" i="9"/>
  <c r="L20" i="9"/>
  <c r="L12" i="9"/>
  <c r="O31" i="1"/>
  <c r="L29" i="1"/>
  <c r="M140" i="1"/>
  <c r="M118" i="1"/>
  <c r="P118" i="2"/>
  <c r="O12" i="8"/>
  <c r="L10" i="8"/>
  <c r="O10" i="8" s="1"/>
  <c r="P9" i="7"/>
  <c r="M37" i="11"/>
  <c r="P41" i="11"/>
  <c r="M37" i="15"/>
  <c r="P9" i="16"/>
  <c r="O26" i="1"/>
  <c r="L16" i="1"/>
  <c r="O16" i="1" s="1"/>
  <c r="O273" i="4"/>
  <c r="L271" i="4"/>
  <c r="P66" i="3"/>
  <c r="M37" i="3"/>
  <c r="O22" i="7"/>
  <c r="L20" i="7"/>
  <c r="L12" i="7"/>
  <c r="P12" i="11"/>
  <c r="P20" i="16"/>
  <c r="M18" i="16"/>
  <c r="P18" i="16" s="1"/>
  <c r="P22" i="1"/>
  <c r="M12" i="1"/>
  <c r="M37" i="2"/>
  <c r="O29" i="4"/>
  <c r="L28" i="4"/>
  <c r="O28" i="4" s="1"/>
  <c r="P271" i="10"/>
  <c r="M271" i="1"/>
  <c r="P9" i="17"/>
  <c r="P9" i="14"/>
  <c r="O41" i="14"/>
  <c r="P43" i="1"/>
  <c r="M41" i="1"/>
  <c r="P41" i="6"/>
  <c r="P41" i="18"/>
  <c r="M37" i="18"/>
  <c r="O57" i="1"/>
  <c r="L55" i="1"/>
  <c r="P66" i="14"/>
  <c r="N37" i="14"/>
  <c r="O66" i="14"/>
  <c r="O638" i="16"/>
  <c r="L636" i="16"/>
  <c r="O636" i="16" s="1"/>
  <c r="M9" i="1"/>
  <c r="P11" i="1"/>
  <c r="O9" i="12"/>
  <c r="O41" i="6"/>
  <c r="P12" i="7"/>
  <c r="M10" i="7"/>
  <c r="P10" i="7" s="1"/>
  <c r="O11" i="8"/>
  <c r="L9" i="8"/>
  <c r="P68" i="16"/>
  <c r="M66" i="16"/>
  <c r="M66" i="1" s="1"/>
  <c r="O310" i="7"/>
  <c r="O11" i="4"/>
  <c r="L9" i="4"/>
  <c r="P142" i="1"/>
  <c r="P20" i="4"/>
  <c r="M18" i="4"/>
  <c r="P18" i="4" s="1"/>
  <c r="O29" i="8"/>
  <c r="L28" i="8"/>
  <c r="O28" i="8" s="1"/>
  <c r="O250" i="8"/>
  <c r="N250" i="1"/>
  <c r="P12" i="8"/>
  <c r="M10" i="8"/>
  <c r="O11" i="10"/>
  <c r="L9" i="10"/>
  <c r="O29" i="11"/>
  <c r="L28" i="11"/>
  <c r="O28" i="11" s="1"/>
  <c r="L28" i="15"/>
  <c r="O28" i="15" s="1"/>
  <c r="P96" i="17"/>
  <c r="M94" i="17"/>
  <c r="P20" i="2"/>
  <c r="P41" i="8"/>
  <c r="P20" i="13"/>
  <c r="M18" i="13"/>
  <c r="P18" i="13" s="1"/>
  <c r="N220" i="1"/>
  <c r="O220" i="2"/>
  <c r="O638" i="3"/>
  <c r="L636" i="3"/>
  <c r="O636" i="3" s="1"/>
  <c r="O222" i="11"/>
  <c r="L220" i="11"/>
  <c r="P26" i="11"/>
  <c r="M16" i="11"/>
  <c r="P16" i="11" s="1"/>
  <c r="P12" i="18"/>
  <c r="M10" i="18"/>
  <c r="O11" i="18"/>
  <c r="L9" i="18"/>
  <c r="M20" i="6"/>
  <c r="O41" i="8"/>
  <c r="P12" i="10"/>
  <c r="M10" i="10"/>
  <c r="P41" i="12"/>
  <c r="M10" i="17"/>
  <c r="P10" i="17" s="1"/>
  <c r="O638" i="2"/>
  <c r="L636" i="2"/>
  <c r="O636" i="2" s="1"/>
  <c r="P9" i="15"/>
  <c r="O19" i="1"/>
  <c r="O55" i="3"/>
  <c r="L53" i="3"/>
  <c r="O53" i="3" s="1"/>
  <c r="L222" i="1"/>
  <c r="O222" i="1" s="1"/>
  <c r="O55" i="15"/>
  <c r="L53" i="15"/>
  <c r="M18" i="7"/>
  <c r="P18" i="7" s="1"/>
  <c r="M68" i="1"/>
  <c r="P68" i="1" s="1"/>
  <c r="P26" i="16"/>
  <c r="M16" i="16"/>
  <c r="P16" i="16" s="1"/>
  <c r="O43" i="18"/>
  <c r="L41" i="18"/>
  <c r="N37" i="8"/>
  <c r="O9" i="2"/>
  <c r="O30" i="14"/>
  <c r="L28" i="14"/>
  <c r="O28" i="14" s="1"/>
  <c r="P12" i="5"/>
  <c r="O329" i="2"/>
  <c r="P20" i="3"/>
  <c r="M18" i="3"/>
  <c r="P18" i="3" s="1"/>
  <c r="O43" i="16"/>
  <c r="L41" i="16"/>
  <c r="P19" i="1"/>
  <c r="P331" i="9"/>
  <c r="M329" i="9"/>
  <c r="P26" i="12"/>
  <c r="M16" i="12"/>
  <c r="P16" i="12" s="1"/>
  <c r="O22" i="3"/>
  <c r="L12" i="3"/>
  <c r="L20" i="3"/>
  <c r="O45" i="1"/>
  <c r="L43" i="1"/>
  <c r="L22" i="1"/>
  <c r="P18" i="9"/>
  <c r="P96" i="6"/>
  <c r="M94" i="6"/>
  <c r="P94" i="6" s="1"/>
  <c r="O55" i="9"/>
  <c r="L53" i="9"/>
  <c r="O30" i="3"/>
  <c r="L28" i="3"/>
  <c r="O28" i="3" s="1"/>
  <c r="P12" i="3"/>
  <c r="M10" i="3"/>
  <c r="P10" i="3" s="1"/>
  <c r="M26" i="1"/>
  <c r="M20" i="1" s="1"/>
  <c r="P49" i="1"/>
  <c r="P9" i="3"/>
  <c r="O29" i="10"/>
  <c r="L28" i="10"/>
  <c r="O28" i="10" s="1"/>
  <c r="O16" i="15"/>
  <c r="O273" i="16"/>
  <c r="L271" i="16"/>
  <c r="O271" i="16" s="1"/>
  <c r="O68" i="2"/>
  <c r="L66" i="2"/>
  <c r="L68" i="1"/>
  <c r="O68" i="1" s="1"/>
  <c r="P9" i="6"/>
  <c r="P12" i="4"/>
  <c r="N37" i="5"/>
  <c r="O41" i="5"/>
  <c r="P41" i="5"/>
  <c r="M37" i="7"/>
  <c r="L53" i="12"/>
  <c r="O55" i="12"/>
  <c r="M10" i="2"/>
  <c r="P10" i="2" s="1"/>
  <c r="P12" i="2"/>
  <c r="P9" i="5"/>
  <c r="L30" i="1"/>
  <c r="O30" i="1" s="1"/>
  <c r="O32" i="1"/>
  <c r="P94" i="3"/>
  <c r="P20" i="11"/>
  <c r="M18" i="11"/>
  <c r="P18" i="11" s="1"/>
  <c r="O9" i="15"/>
  <c r="L28" i="18"/>
  <c r="O28" i="18" s="1"/>
  <c r="O29" i="18"/>
  <c r="P12" i="12"/>
  <c r="P20" i="9"/>
  <c r="P96" i="8"/>
  <c r="M94" i="8"/>
  <c r="P94" i="8" s="1"/>
  <c r="P12" i="17"/>
  <c r="O638" i="7"/>
  <c r="L636" i="7"/>
  <c r="O636" i="7" s="1"/>
  <c r="O252" i="10"/>
  <c r="L250" i="10"/>
  <c r="L142" i="1"/>
  <c r="O142" i="1" s="1"/>
  <c r="L11" i="1"/>
  <c r="M96" i="1"/>
  <c r="P96" i="1" s="1"/>
  <c r="O96" i="8"/>
  <c r="L94" i="8"/>
  <c r="O94" i="8" s="1"/>
  <c r="O22" i="16"/>
  <c r="L12" i="16"/>
  <c r="L20" i="16"/>
  <c r="O94" i="3"/>
  <c r="P26" i="9"/>
  <c r="M16" i="9"/>
  <c r="P16" i="9" s="1"/>
  <c r="O22" i="10"/>
  <c r="L12" i="10"/>
  <c r="L20" i="10"/>
  <c r="P20" i="17"/>
  <c r="M18" i="8" l="1"/>
  <c r="P18" i="8" s="1"/>
  <c r="M10" i="5"/>
  <c r="P10" i="5" s="1"/>
  <c r="L18" i="17"/>
  <c r="O18" i="17" s="1"/>
  <c r="O20" i="8"/>
  <c r="M37" i="5"/>
  <c r="P37" i="5" s="1"/>
  <c r="L10" i="17"/>
  <c r="O10" i="17" s="1"/>
  <c r="P118" i="1"/>
  <c r="L18" i="13"/>
  <c r="O18" i="13" s="1"/>
  <c r="P37" i="2"/>
  <c r="O12" i="6"/>
  <c r="N8" i="1"/>
  <c r="M18" i="5"/>
  <c r="P18" i="5" s="1"/>
  <c r="L18" i="5"/>
  <c r="O18" i="5" s="1"/>
  <c r="P290" i="1"/>
  <c r="P37" i="18"/>
  <c r="P37" i="15"/>
  <c r="L10" i="11"/>
  <c r="O10" i="11" s="1"/>
  <c r="M10" i="4"/>
  <c r="P10" i="4" s="1"/>
  <c r="P66" i="1"/>
  <c r="P271" i="1"/>
  <c r="P37" i="11"/>
  <c r="P250" i="1"/>
  <c r="O20" i="11"/>
  <c r="L10" i="5"/>
  <c r="O10" i="5" s="1"/>
  <c r="L10" i="2"/>
  <c r="O10" i="2" s="1"/>
  <c r="L8" i="14"/>
  <c r="O8" i="14" s="1"/>
  <c r="P220" i="1"/>
  <c r="L37" i="13"/>
  <c r="O37" i="13" s="1"/>
  <c r="L37" i="5"/>
  <c r="O37" i="5" s="1"/>
  <c r="L140" i="1"/>
  <c r="O140" i="1" s="1"/>
  <c r="L37" i="17"/>
  <c r="O37" i="17" s="1"/>
  <c r="P37" i="7"/>
  <c r="O12" i="14"/>
  <c r="O28" i="6"/>
  <c r="P37" i="14"/>
  <c r="L271" i="1"/>
  <c r="O271" i="1" s="1"/>
  <c r="M37" i="4"/>
  <c r="P37" i="4" s="1"/>
  <c r="L37" i="6"/>
  <c r="O37" i="6" s="1"/>
  <c r="L37" i="14"/>
  <c r="O37" i="14" s="1"/>
  <c r="L118" i="1"/>
  <c r="O118" i="1" s="1"/>
  <c r="L329" i="1"/>
  <c r="O329" i="1" s="1"/>
  <c r="M37" i="12"/>
  <c r="P37" i="12" s="1"/>
  <c r="L310" i="1"/>
  <c r="O310" i="1" s="1"/>
  <c r="M8" i="7"/>
  <c r="P8" i="7" s="1"/>
  <c r="M8" i="13"/>
  <c r="P8" i="13" s="1"/>
  <c r="P10" i="15"/>
  <c r="M8" i="17"/>
  <c r="P8" i="17" s="1"/>
  <c r="P8" i="15"/>
  <c r="L290" i="1"/>
  <c r="O290" i="1" s="1"/>
  <c r="N37" i="1"/>
  <c r="P20" i="1"/>
  <c r="M18" i="1"/>
  <c r="P18" i="1" s="1"/>
  <c r="P329" i="9"/>
  <c r="M329" i="1"/>
  <c r="P329" i="1" s="1"/>
  <c r="M37" i="9"/>
  <c r="P37" i="9" s="1"/>
  <c r="P10" i="18"/>
  <c r="M8" i="18"/>
  <c r="P8" i="18" s="1"/>
  <c r="P94" i="17"/>
  <c r="M37" i="17"/>
  <c r="P37" i="17" s="1"/>
  <c r="O20" i="3"/>
  <c r="L18" i="3"/>
  <c r="O18" i="3" s="1"/>
  <c r="L37" i="8"/>
  <c r="O37" i="8" s="1"/>
  <c r="O9" i="8"/>
  <c r="L8" i="8"/>
  <c r="O8" i="8" s="1"/>
  <c r="O20" i="7"/>
  <c r="L18" i="7"/>
  <c r="O18" i="7" s="1"/>
  <c r="O20" i="12"/>
  <c r="L18" i="12"/>
  <c r="O18" i="12" s="1"/>
  <c r="L37" i="3"/>
  <c r="O37" i="3" s="1"/>
  <c r="O41" i="3"/>
  <c r="O20" i="4"/>
  <c r="L18" i="4"/>
  <c r="O18" i="4" s="1"/>
  <c r="L10" i="10"/>
  <c r="O10" i="10" s="1"/>
  <c r="O12" i="10"/>
  <c r="O12" i="16"/>
  <c r="L10" i="16"/>
  <c r="O53" i="12"/>
  <c r="L37" i="12"/>
  <c r="O37" i="12" s="1"/>
  <c r="L66" i="1"/>
  <c r="O66" i="1" s="1"/>
  <c r="O66" i="2"/>
  <c r="L37" i="2"/>
  <c r="O37" i="2" s="1"/>
  <c r="L10" i="3"/>
  <c r="O12" i="3"/>
  <c r="M94" i="1"/>
  <c r="P94" i="1" s="1"/>
  <c r="M37" i="6"/>
  <c r="P37" i="6" s="1"/>
  <c r="M8" i="14"/>
  <c r="P8" i="14" s="1"/>
  <c r="P12" i="1"/>
  <c r="L28" i="1"/>
  <c r="O28" i="1" s="1"/>
  <c r="O29" i="1"/>
  <c r="O12" i="15"/>
  <c r="L10" i="15"/>
  <c r="O12" i="12"/>
  <c r="L10" i="12"/>
  <c r="O20" i="18"/>
  <c r="L18" i="18"/>
  <c r="O18" i="18" s="1"/>
  <c r="M8" i="2"/>
  <c r="P8" i="2" s="1"/>
  <c r="L10" i="4"/>
  <c r="O10" i="4" s="1"/>
  <c r="O12" i="4"/>
  <c r="O9" i="7"/>
  <c r="O43" i="1"/>
  <c r="L41" i="1"/>
  <c r="P26" i="1"/>
  <c r="M16" i="1"/>
  <c r="P16" i="1" s="1"/>
  <c r="O220" i="11"/>
  <c r="L220" i="1"/>
  <c r="O220" i="1" s="1"/>
  <c r="O12" i="7"/>
  <c r="L10" i="7"/>
  <c r="O10" i="7" s="1"/>
  <c r="O20" i="10"/>
  <c r="L18" i="10"/>
  <c r="O18" i="10" s="1"/>
  <c r="L18" i="16"/>
  <c r="O18" i="16" s="1"/>
  <c r="O20" i="16"/>
  <c r="O11" i="1"/>
  <c r="L9" i="1"/>
  <c r="O9" i="10"/>
  <c r="O9" i="4"/>
  <c r="M10" i="11"/>
  <c r="P140" i="1"/>
  <c r="O20" i="15"/>
  <c r="L18" i="15"/>
  <c r="O18" i="15" s="1"/>
  <c r="M10" i="12"/>
  <c r="M8" i="3"/>
  <c r="P8" i="3" s="1"/>
  <c r="L37" i="18"/>
  <c r="O37" i="18" s="1"/>
  <c r="O41" i="18"/>
  <c r="O53" i="15"/>
  <c r="L37" i="15"/>
  <c r="O37" i="15" s="1"/>
  <c r="P20" i="6"/>
  <c r="M18" i="6"/>
  <c r="P18" i="6" s="1"/>
  <c r="L8" i="13"/>
  <c r="O8" i="13" s="1"/>
  <c r="M37" i="8"/>
  <c r="P37" i="8" s="1"/>
  <c r="P10" i="8"/>
  <c r="M8" i="8"/>
  <c r="P8" i="8" s="1"/>
  <c r="P37" i="3"/>
  <c r="O53" i="7"/>
  <c r="L37" i="7"/>
  <c r="O37" i="7" s="1"/>
  <c r="M10" i="6"/>
  <c r="O250" i="10"/>
  <c r="L250" i="1"/>
  <c r="O250" i="1" s="1"/>
  <c r="L20" i="1"/>
  <c r="O22" i="1"/>
  <c r="L12" i="1"/>
  <c r="L37" i="16"/>
  <c r="O37" i="16" s="1"/>
  <c r="O41" i="16"/>
  <c r="O9" i="18"/>
  <c r="P9" i="1"/>
  <c r="O55" i="1"/>
  <c r="L53" i="1"/>
  <c r="O53" i="1" s="1"/>
  <c r="P41" i="1"/>
  <c r="O12" i="9"/>
  <c r="L10" i="9"/>
  <c r="O10" i="9" s="1"/>
  <c r="O53" i="9"/>
  <c r="L37" i="9"/>
  <c r="O37" i="9" s="1"/>
  <c r="P10" i="10"/>
  <c r="M8" i="10"/>
  <c r="P8" i="10" s="1"/>
  <c r="P66" i="16"/>
  <c r="M37" i="16"/>
  <c r="P37" i="16" s="1"/>
  <c r="O20" i="9"/>
  <c r="L18" i="9"/>
  <c r="O18" i="9" s="1"/>
  <c r="O9" i="9"/>
  <c r="M10" i="16"/>
  <c r="L37" i="10"/>
  <c r="O37" i="10" s="1"/>
  <c r="O41" i="10"/>
  <c r="O10" i="6"/>
  <c r="L8" i="6"/>
  <c r="O8" i="6" s="1"/>
  <c r="O271" i="4"/>
  <c r="L37" i="4"/>
  <c r="O37" i="4" s="1"/>
  <c r="L94" i="1"/>
  <c r="O94" i="1" s="1"/>
  <c r="O94" i="2"/>
  <c r="O12" i="18"/>
  <c r="L10" i="18"/>
  <c r="O10" i="18" s="1"/>
  <c r="O140" i="11"/>
  <c r="L37" i="11"/>
  <c r="O37" i="11" s="1"/>
  <c r="M10" i="9"/>
  <c r="M8" i="5" l="1"/>
  <c r="P8" i="5" s="1"/>
  <c r="L8" i="17"/>
  <c r="O8" i="17" s="1"/>
  <c r="L8" i="5"/>
  <c r="O8" i="5" s="1"/>
  <c r="M8" i="4"/>
  <c r="P8" i="4" s="1"/>
  <c r="L8" i="11"/>
  <c r="O8" i="11" s="1"/>
  <c r="L8" i="4"/>
  <c r="O8" i="4" s="1"/>
  <c r="L8" i="2"/>
  <c r="O8" i="2" s="1"/>
  <c r="L8" i="7"/>
  <c r="O8" i="7" s="1"/>
  <c r="L8" i="10"/>
  <c r="O8" i="10" s="1"/>
  <c r="M10" i="1"/>
  <c r="P10" i="1" s="1"/>
  <c r="M37" i="1"/>
  <c r="P37" i="1" s="1"/>
  <c r="O10" i="12"/>
  <c r="L8" i="12"/>
  <c r="O8" i="12" s="1"/>
  <c r="P10" i="6"/>
  <c r="M8" i="6"/>
  <c r="P8" i="6" s="1"/>
  <c r="P10" i="11"/>
  <c r="M8" i="11"/>
  <c r="P8" i="11" s="1"/>
  <c r="L37" i="1"/>
  <c r="O37" i="1" s="1"/>
  <c r="O41" i="1"/>
  <c r="O10" i="3"/>
  <c r="L8" i="3"/>
  <c r="O8" i="3" s="1"/>
  <c r="P10" i="9"/>
  <c r="M8" i="9"/>
  <c r="P8" i="9" s="1"/>
  <c r="L10" i="1"/>
  <c r="O10" i="1" s="1"/>
  <c r="O12" i="1"/>
  <c r="O10" i="15"/>
  <c r="L8" i="15"/>
  <c r="O8" i="15" s="1"/>
  <c r="P10" i="16"/>
  <c r="M8" i="16"/>
  <c r="P8" i="16" s="1"/>
  <c r="O20" i="1"/>
  <c r="L18" i="1"/>
  <c r="O18" i="1" s="1"/>
  <c r="O9" i="1"/>
  <c r="P10" i="12"/>
  <c r="M8" i="12"/>
  <c r="P8" i="12" s="1"/>
  <c r="L8" i="9"/>
  <c r="O8" i="9" s="1"/>
  <c r="L8" i="18"/>
  <c r="O8" i="18" s="1"/>
  <c r="O10" i="16"/>
  <c r="L8" i="16"/>
  <c r="O8" i="16" s="1"/>
  <c r="M8" i="1" l="1"/>
  <c r="P8" i="1" s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<sst xmlns="http://schemas.openxmlformats.org/spreadsheetml/2006/main" count="23688" uniqueCount="295">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</sst>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9.140625" customWidth="1"/>
    <col min="8" max="8" width="10.85546875" customWidth="1"/>
    <col min="9" max="9" width="18" bestFit="1" customWidth="1"/>
    <col min="10" max="10" width="15.85546875" customWidth="1"/>
    <col min="11" max="11" width="11.28515625" bestFit="1" customWidth="1"/>
    <col min="12" max="12" width="21.855468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127141141.12</v>
      </c>
      <c r="M8" s="23">
        <f t="shared" ca="1" si="0"/>
        <v>86910398.120000005</v>
      </c>
      <c r="N8" s="23">
        <f t="shared" ca="1" si="0"/>
        <v>118606921.77000001</v>
      </c>
      <c r="O8" s="22">
        <f t="shared" ref="O8:O16" ca="1" si="1">IF(L8&gt;0,N8*100/L8,0)</f>
        <v>93.287602050114444</v>
      </c>
      <c r="P8" s="22">
        <f t="shared" ref="P8:P16" ca="1" si="2">IF(M8&gt;0,N8*100/M8,0)</f>
        <v>136.47034685796237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127141141.12</v>
      </c>
      <c r="M10" s="30">
        <f t="shared" ca="1" si="4"/>
        <v>86910398.120000005</v>
      </c>
      <c r="N10" s="30">
        <f t="shared" ca="1" si="4"/>
        <v>118606921.77000001</v>
      </c>
      <c r="O10" s="29">
        <f t="shared" ca="1" si="1"/>
        <v>93.287602050114444</v>
      </c>
      <c r="P10" s="29">
        <f t="shared" ca="1" si="2"/>
        <v>136.47034685796237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106003249.12</v>
      </c>
      <c r="M12" s="39">
        <f t="shared" ca="1" si="6"/>
        <v>65772506.119999997</v>
      </c>
      <c r="N12" s="39">
        <f t="shared" ca="1" si="6"/>
        <v>97473971.210000008</v>
      </c>
      <c r="O12" s="39">
        <f t="shared" ca="1" si="1"/>
        <v>91.953758039676202</v>
      </c>
      <c r="P12" s="39">
        <f t="shared" ca="1" si="2"/>
        <v>148.19865770685644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36912336.019999996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69090913.099999994</v>
      </c>
      <c r="M14" s="39">
        <f t="shared" si="8"/>
        <v>0</v>
      </c>
      <c r="N14" s="39">
        <f t="shared" ca="1" si="8"/>
        <v>31711573.84</v>
      </c>
      <c r="O14" s="39">
        <f t="shared" ca="1" si="1"/>
        <v>45.898327894583872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21137892</v>
      </c>
      <c r="M16" s="39">
        <f t="shared" ca="1" si="10"/>
        <v>21137892</v>
      </c>
      <c r="N16" s="39">
        <f t="shared" ca="1" si="10"/>
        <v>21132950.560000002</v>
      </c>
      <c r="O16" s="50">
        <f t="shared" ca="1" si="1"/>
        <v>99.976622834481333</v>
      </c>
      <c r="P16" s="50">
        <f t="shared" ca="1" si="2"/>
        <v>99.976622834481333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86910398.120000005</v>
      </c>
      <c r="M18" s="23">
        <f t="shared" ca="1" si="11"/>
        <v>86910398.120000005</v>
      </c>
      <c r="N18" s="23">
        <f t="shared" ca="1" si="11"/>
        <v>86895347.930000007</v>
      </c>
      <c r="O18" s="22">
        <f t="shared" ref="O18:O26" ca="1" si="12">IF(L18&gt;0,N18*100/L18,0)</f>
        <v>99.982683096239853</v>
      </c>
      <c r="P18" s="22">
        <f t="shared" ref="P18:P26" ca="1" si="13">IF(M18&gt;0,N18*100/M18,0)</f>
        <v>99.982683096239853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86910398.120000005</v>
      </c>
      <c r="M20" s="30">
        <f t="shared" ca="1" si="15"/>
        <v>86910398.120000005</v>
      </c>
      <c r="N20" s="30">
        <f t="shared" ca="1" si="15"/>
        <v>86895347.930000007</v>
      </c>
      <c r="O20" s="29">
        <f t="shared" ca="1" si="12"/>
        <v>99.982683096239853</v>
      </c>
      <c r="P20" s="29">
        <f t="shared" ca="1" si="13"/>
        <v>99.982683096239853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65772506.119999997</v>
      </c>
      <c r="M22" s="42">
        <f t="shared" ca="1" si="17"/>
        <v>65772506.119999997</v>
      </c>
      <c r="N22" s="39">
        <f t="shared" ca="1" si="17"/>
        <v>65762397.370000012</v>
      </c>
      <c r="O22" s="39">
        <f t="shared" ca="1" si="12"/>
        <v>99.984630736159659</v>
      </c>
      <c r="P22" s="39">
        <f t="shared" ca="1" si="13"/>
        <v>99.984630736159659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36912336.019999996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28860170.100000001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21137892</v>
      </c>
      <c r="M26" s="50">
        <f t="shared" ca="1" si="21"/>
        <v>21137892</v>
      </c>
      <c r="N26" s="50">
        <f t="shared" ca="1" si="21"/>
        <v>21132950.560000002</v>
      </c>
      <c r="O26" s="50">
        <f t="shared" ca="1" si="12"/>
        <v>99.976622834481333</v>
      </c>
      <c r="P26" s="50">
        <f t="shared" ca="1" si="13"/>
        <v>99.976622834481333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2">L29+L30</f>
        <v>40230743</v>
      </c>
      <c r="M28" s="23">
        <f t="shared" si="22"/>
        <v>0</v>
      </c>
      <c r="N28" s="23">
        <f t="shared" ca="1" si="22"/>
        <v>31711573.84</v>
      </c>
      <c r="O28" s="22">
        <f t="shared" ref="O28:O30" ca="1" si="23">IF(L28&gt;0,N28*100/L28,0)</f>
        <v>78.824231111018761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40230743</v>
      </c>
      <c r="M30" s="30">
        <f t="shared" si="26"/>
        <v>0</v>
      </c>
      <c r="N30" s="30">
        <f t="shared" ca="1" si="26"/>
        <v>31711573.84</v>
      </c>
      <c r="O30" s="29">
        <f t="shared" ca="1" si="23"/>
        <v>78.824231111018761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40230743</v>
      </c>
      <c r="M32" s="39">
        <f t="shared" si="29"/>
        <v>0</v>
      </c>
      <c r="N32" s="39">
        <f t="shared" ca="1" si="29"/>
        <v>31711573.84</v>
      </c>
      <c r="O32" s="39">
        <f t="shared" ca="1" si="28"/>
        <v>78.824231111018761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40230743</v>
      </c>
      <c r="M34" s="39">
        <f t="shared" si="31"/>
        <v>0</v>
      </c>
      <c r="N34" s="39">
        <f t="shared" ca="1" si="31"/>
        <v>31711573.84</v>
      </c>
      <c r="O34" s="39">
        <f t="shared" ca="1" si="28"/>
        <v>78.824231111018761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86910398.120000005</v>
      </c>
      <c r="M37" s="55">
        <f t="shared" ca="1" si="32"/>
        <v>86910398.120000005</v>
      </c>
      <c r="N37" s="55">
        <f t="shared" ca="1" si="32"/>
        <v>86895347.929999992</v>
      </c>
      <c r="O37" s="56">
        <f t="shared" ca="1" si="28"/>
        <v>99.982683096239853</v>
      </c>
      <c r="P37" s="56">
        <f t="shared" ca="1" si="24"/>
        <v>99.982683096239853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3">L42+L43</f>
        <v>28223885</v>
      </c>
      <c r="M41" s="79">
        <f t="shared" ca="1" si="33"/>
        <v>28223885</v>
      </c>
      <c r="N41" s="79">
        <f t="shared" ca="1" si="33"/>
        <v>28223882.219999999</v>
      </c>
      <c r="O41" s="78">
        <f t="shared" ref="O41:O43" ca="1" si="34">IF(L41&gt;0,N41*100/L41,0)</f>
        <v>99.999990150186619</v>
      </c>
      <c r="P41" s="78">
        <f t="shared" ref="P41:P43" ca="1" si="35">IF(M41&gt;0,N41*100/M41,0)</f>
        <v>99.999990150186619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28223885</v>
      </c>
      <c r="M43" s="79">
        <f t="shared" ca="1" si="37"/>
        <v>28223885</v>
      </c>
      <c r="N43" s="79">
        <f t="shared" ca="1" si="37"/>
        <v>28223882.219999999</v>
      </c>
      <c r="O43" s="78">
        <f t="shared" ca="1" si="34"/>
        <v>99.999990150186619</v>
      </c>
      <c r="P43" s="78">
        <f t="shared" ca="1" si="35"/>
        <v>99.999990150186619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13291673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13291673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13291670.9</v>
      </c>
      <c r="O45" s="39">
        <f ca="1">IF(L45&gt;0,N45*100/L45,0)</f>
        <v>99.999984200634486</v>
      </c>
      <c r="P45" s="39">
        <f ca="1">IF(M45&gt;0,N45*100/M45,0)</f>
        <v>99.999984200634486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13291673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14932212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14932212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14932211.32</v>
      </c>
      <c r="O49" s="50">
        <f ca="1">IF(L49&gt;0,N49*100/L49,0)</f>
        <v>99.999995446086615</v>
      </c>
      <c r="P49" s="50">
        <f ca="1">IF(M49&gt;0,N49*100/M49,0)</f>
        <v>99.999995446086615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8">L54+L55</f>
        <v>10187863.02</v>
      </c>
      <c r="M53" s="121">
        <f t="shared" ca="1" si="38"/>
        <v>10187863.02</v>
      </c>
      <c r="N53" s="121">
        <f t="shared" ca="1" si="38"/>
        <v>10187862.470000001</v>
      </c>
      <c r="O53" s="120">
        <f t="shared" ref="O53:O55" ca="1" si="39">IF(L53&gt;0,N53*100/L53,0)</f>
        <v>99.999994601419388</v>
      </c>
      <c r="P53" s="120">
        <f t="shared" ref="P53:P55" ca="1" si="40">IF(M53&gt;0,N53*100/M53,0)</f>
        <v>99.999994601419388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10187863.02</v>
      </c>
      <c r="M55" s="121">
        <f t="shared" ca="1" si="42"/>
        <v>10187863.02</v>
      </c>
      <c r="N55" s="121">
        <f t="shared" ca="1" si="42"/>
        <v>10187862.470000001</v>
      </c>
      <c r="O55" s="120">
        <f t="shared" ca="1" si="39"/>
        <v>99.999994601419388</v>
      </c>
      <c r="P55" s="120">
        <f t="shared" ca="1" si="40"/>
        <v>99.999994601419388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10187863.02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10187863.02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10187862.470000001</v>
      </c>
      <c r="O57" s="39">
        <f ca="1">IF(L57&gt;0,N57*100/L57,0)</f>
        <v>99.999994601419388</v>
      </c>
      <c r="P57" s="39">
        <f ca="1">IF(M57&gt;0,N57*100/M57,0)</f>
        <v>99.999994601419388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10187863.02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13672210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13672210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13664867.43</v>
      </c>
      <c r="O66" s="151">
        <f t="shared" ref="O66:O68" ca="1" si="44">IF(L66&gt;0,N66*100/L66,0)</f>
        <v>99.946295661052602</v>
      </c>
      <c r="P66" s="151">
        <f t="shared" ref="P66:P68" ca="1" si="45">IF(M66&gt;0,N66*100/M66,0)</f>
        <v>99.946295661052602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13672210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13672210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13664867.43</v>
      </c>
      <c r="O68" s="156">
        <f t="shared" ca="1" si="44"/>
        <v>99.946295661052602</v>
      </c>
      <c r="P68" s="156">
        <f t="shared" ca="1" si="45"/>
        <v>99.946295661052602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9711550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9711550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9706343.1899999995</v>
      </c>
      <c r="O70" s="168">
        <f ca="1">IF(L70&gt;0,N70*100/L70,0)</f>
        <v>99.946385386472812</v>
      </c>
      <c r="P70" s="168">
        <f ca="1">IF(M70&gt;0,N70*100/M70,0)</f>
        <v>99.946385386472812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8464850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3960660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3960660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3958524.24</v>
      </c>
      <c r="O74" s="50">
        <f ca="1">IF(L74&gt;0,N74*100/L74,0)</f>
        <v>99.946075654057651</v>
      </c>
      <c r="P74" s="50">
        <f ca="1">IF(M74&gt;0,N74*100/M74,0)</f>
        <v>99.946075654057651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13</v>
      </c>
      <c r="K88" s="163">
        <f t="shared" ca="1" si="46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7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10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2472773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2472773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2469968</v>
      </c>
      <c r="O94" s="151">
        <f t="shared" ref="O94:O96" ca="1" si="48">IF(L94&gt;0,N94*100/L94,0)</f>
        <v>99.886564597720863</v>
      </c>
      <c r="P94" s="151">
        <f t="shared" ref="P94:P96" ca="1" si="49">IF(M94&gt;0,N94*100/M94,0)</f>
        <v>99.886564597720863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2472773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2472773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2469968</v>
      </c>
      <c r="O96" s="156">
        <f t="shared" ca="1" si="48"/>
        <v>99.886564597720863</v>
      </c>
      <c r="P96" s="156">
        <f t="shared" ca="1" si="49"/>
        <v>99.886564597720863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1271573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1271573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1271573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1271573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1201200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1201200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99.766483516483518</v>
      </c>
      <c r="P102" s="50">
        <f ca="1">IF(M102&gt;0,N102*100/M102,0)</f>
        <v>99.766483516483518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8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10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1123866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1123866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1123795</v>
      </c>
      <c r="O118" s="151">
        <f t="shared" ref="O118:O120" ca="1" si="51">IF(L118&gt;0,N118*100/L118,0)</f>
        <v>99.993682520869925</v>
      </c>
      <c r="P118" s="151">
        <f t="shared" ref="P118:P120" ca="1" si="52">IF(M118&gt;0,N118*100/M118,0)</f>
        <v>99.993682520869925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1123866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1123866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1123795</v>
      </c>
      <c r="O120" s="156">
        <f t="shared" ca="1" si="51"/>
        <v>99.993682520869925</v>
      </c>
      <c r="P120" s="156">
        <f t="shared" ca="1" si="52"/>
        <v>99.993682520869925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1123866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1123866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1123795</v>
      </c>
      <c r="O122" s="168">
        <f ca="1">IF(L122&gt;0,N122*100/L122,0)</f>
        <v>99.993682520869925</v>
      </c>
      <c r="P122" s="168">
        <f ca="1">IF(M122&gt;0,N122*100/M122,0)</f>
        <v>99.993682520869925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1123866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6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10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6989201.0999999996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6989201.0999999996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6984552.7300000004</v>
      </c>
      <c r="O140" s="151">
        <f t="shared" ref="O140:O142" ca="1" si="54">IF(L140&gt;0,N140*100/L140,0)</f>
        <v>99.933492112567777</v>
      </c>
      <c r="P140" s="151">
        <f t="shared" ref="P140:P142" ca="1" si="55">IF(M140&gt;0,N140*100/M140,0)</f>
        <v>99.933492112567777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6989201.0999999996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6989201.0999999996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6984552.7300000004</v>
      </c>
      <c r="O142" s="156">
        <f t="shared" ca="1" si="54"/>
        <v>99.933492112567777</v>
      </c>
      <c r="P142" s="156">
        <f t="shared" ca="1" si="55"/>
        <v>99.933492112567777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6751201.0999999996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6751201.0999999996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6746552.7300000004</v>
      </c>
      <c r="O144" s="168">
        <f ca="1">IF(L144&gt;0,N144*100/L144,0)</f>
        <v>99.931147510922173</v>
      </c>
      <c r="P144" s="168">
        <f ca="1">IF(M144&gt;0,N144*100/M144,0)</f>
        <v>99.931147510922173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4518401.0999999996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68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68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2412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2395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17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7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17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11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17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2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1204000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1204000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1204000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1204000</v>
      </c>
      <c r="K199" s="163">
        <f t="shared" ref="K199:K201" ca="1" si="57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1204000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1204000</v>
      </c>
      <c r="K200" s="163">
        <f t="shared" ca="1" si="57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10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17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130</v>
      </c>
      <c r="K215" s="224">
        <f t="shared" ref="K215:K216" ca="1" si="58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12</v>
      </c>
      <c r="K216" s="224">
        <f t="shared" ca="1" si="58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3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4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621660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621660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621500</v>
      </c>
      <c r="O220" s="151">
        <f t="shared" ref="O220:O222" ca="1" si="59">IF(L220&gt;0,N220*100/L220,0)</f>
        <v>99.97426245857865</v>
      </c>
      <c r="P220" s="151">
        <f t="shared" ref="P220:P222" ca="1" si="60">IF(M220&gt;0,N220*100/M220,0)</f>
        <v>99.97426245857865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621660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621660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621500</v>
      </c>
      <c r="O222" s="156">
        <f t="shared" ca="1" si="59"/>
        <v>99.97426245857865</v>
      </c>
      <c r="P222" s="156">
        <f t="shared" ca="1" si="60"/>
        <v>99.97426245857865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621660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621660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621500</v>
      </c>
      <c r="O224" s="168">
        <f ca="1">IF(L224&gt;0,N224*100/L224,0)</f>
        <v>99.97426245857865</v>
      </c>
      <c r="P224" s="168">
        <f ca="1">IF(M224&gt;0,N224*100/M224,0)</f>
        <v>99.97426245857865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621660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14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16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1126000</v>
      </c>
      <c r="O250" s="151">
        <f t="shared" ref="O250:O252" ca="1" si="61">IF(L250&gt;0,N250*100/L250,0)</f>
        <v>100</v>
      </c>
      <c r="P250" s="151">
        <f t="shared" ref="P250:P252" ca="1" si="62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1126000</v>
      </c>
      <c r="O252" s="156">
        <f t="shared" ca="1" si="61"/>
        <v>100</v>
      </c>
      <c r="P252" s="156">
        <f t="shared" ca="1" si="62"/>
        <v>100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1126000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9</v>
      </c>
      <c r="K264" s="163">
        <f t="shared" ref="K264:K267" ca="1" si="63">IF(I264&gt;0,J264*100/I264,0)</f>
        <v>112.5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180</v>
      </c>
      <c r="K266" s="163">
        <f t="shared" ca="1" si="63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9</v>
      </c>
      <c r="K267" s="163">
        <f t="shared" ca="1" si="63"/>
        <v>112.5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6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8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2502720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2502720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2502718.96</v>
      </c>
      <c r="O271" s="151">
        <f t="shared" ref="O271:O273" ca="1" si="64">IF(L271&gt;0,N271*100/L271,0)</f>
        <v>99.999958445211604</v>
      </c>
      <c r="P271" s="151">
        <f t="shared" ref="P271:P273" ca="1" si="65">IF(M271&gt;0,N271*100/M271,0)</f>
        <v>99.999958445211604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2502720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2502720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2502718.96</v>
      </c>
      <c r="O273" s="156">
        <f t="shared" ca="1" si="64"/>
        <v>99.999958445211604</v>
      </c>
      <c r="P273" s="156">
        <f t="shared" ca="1" si="65"/>
        <v>99.999958445211604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2502720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2502720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2502718.96</v>
      </c>
      <c r="O275" s="168">
        <f ca="1">IF(L275&gt;0,N275*100/L275,0)</f>
        <v>99.999958445211604</v>
      </c>
      <c r="P275" s="168">
        <f ca="1">IF(M275&gt;0,N275*100/M275,0)</f>
        <v>99.999958445211604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1446720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10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15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160760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160760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160760</v>
      </c>
      <c r="O290" s="151">
        <f t="shared" ref="O290:O292" ca="1" si="66">IF(L290&gt;0,N290*100/L290,0)</f>
        <v>100</v>
      </c>
      <c r="P290" s="151">
        <f t="shared" ref="P290:P292" ca="1" si="67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160760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160760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160760</v>
      </c>
      <c r="O292" s="156">
        <f t="shared" ca="1" si="66"/>
        <v>100</v>
      </c>
      <c r="P292" s="156">
        <f t="shared" ca="1" si="67"/>
        <v>100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160760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160760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160760</v>
      </c>
      <c r="O294" s="168">
        <f ca="1">IF(L294&gt;0,N294*100/L294,0)</f>
        <v>100</v>
      </c>
      <c r="P294" s="168">
        <f ca="1">IF(M294&gt;0,N294*100/M294,0)</f>
        <v>100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160760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1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1022800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1022800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1022799.84</v>
      </c>
      <c r="O310" s="151">
        <f t="shared" ref="O310:O312" ca="1" si="68">IF(L310&gt;0,N310*100/L310,0)</f>
        <v>99.999984356667966</v>
      </c>
      <c r="P310" s="151">
        <f t="shared" ref="P310:P312" ca="1" si="69">IF(M310&gt;0,N310*100/M310,0)</f>
        <v>99.999984356667966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1022800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1022800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1022799.84</v>
      </c>
      <c r="O312" s="156">
        <f t="shared" ca="1" si="68"/>
        <v>99.999984356667966</v>
      </c>
      <c r="P312" s="156">
        <f t="shared" ca="1" si="69"/>
        <v>99.999984356667966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1022800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1022800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1022799.84</v>
      </c>
      <c r="O314" s="168">
        <f ca="1">IF(L314&gt;0,N314*100/L314,0)</f>
        <v>99.999984356667966</v>
      </c>
      <c r="P314" s="168">
        <f ca="1">IF(M314&gt;0,N314*100/M314,0)</f>
        <v>99.999984356667966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1022800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3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9383</v>
      </c>
      <c r="K328" s="317">
        <f ca="1">IF(I328&gt;0,J328*100/I328,0)</f>
        <v>118.04000503207951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18806660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18806660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18806641.280000001</v>
      </c>
      <c r="O329" s="151">
        <f t="shared" ref="O329:O331" ca="1" si="70">IF(L329&gt;0,N329*100/L329,0)</f>
        <v>99.999900460794208</v>
      </c>
      <c r="P329" s="151">
        <f t="shared" ref="P329:P331" ca="1" si="71">IF(M329&gt;0,N329*100/M329,0)</f>
        <v>99.999900460794208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18806660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18806660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18806641.280000001</v>
      </c>
      <c r="O331" s="156">
        <f t="shared" ca="1" si="70"/>
        <v>99.999900460794208</v>
      </c>
      <c r="P331" s="156">
        <f t="shared" ca="1" si="71"/>
        <v>99.999900460794208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18000840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18000840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18000821.280000001</v>
      </c>
      <c r="O333" s="168">
        <f ca="1">IF(L333&gt;0,N333*100/L333,0)</f>
        <v>99.999896004853113</v>
      </c>
      <c r="P333" s="168">
        <f ca="1">IF(M333&gt;0,N333*100/M333,0)</f>
        <v>99.999896004853113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9367540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50">
        <f ca="1">L337</f>
        <v>805820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5991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43745.129999999961</v>
      </c>
      <c r="K340" s="342">
        <f t="shared" ca="1" si="72"/>
        <v>103.88299691284722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9977</v>
      </c>
      <c r="K341" s="342">
        <f t="shared" ca="1" si="72"/>
        <v>125.51264309976098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97046.549999999872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328</v>
      </c>
      <c r="K343" s="342">
        <f t="shared" ca="1" si="72"/>
        <v>4.1263051956220904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2018.5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9383</v>
      </c>
      <c r="K345" s="342">
        <f t="shared" ca="1" si="72"/>
        <v>118.04000503207951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89475.279999999984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40230743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31711573.839999937</v>
      </c>
      <c r="O347" s="357">
        <f ca="1">+IF(L347&gt;0,N347*100/L347,0)</f>
        <v>78.824231111018605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1850</v>
      </c>
      <c r="K349" s="371">
        <f t="shared" ref="K349:K350" ca="1" si="73">IF(I349&gt;0,J349*100/I349,0)</f>
        <v>100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5432520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5272744.4099999992</v>
      </c>
      <c r="O349" s="372">
        <f ca="1">+IF(L349&gt;0,N349*100/L349,0)</f>
        <v>97.058904707207688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5432520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5272744.4099999992</v>
      </c>
      <c r="O352" s="165">
        <f t="shared" ca="1" si="74"/>
        <v>97.058904707207688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5432520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5272744.4099999992</v>
      </c>
      <c r="O354" s="168">
        <f t="shared" ca="1" si="74"/>
        <v>97.058904707207688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1039426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1524150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1848382.4100000001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860786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1850</v>
      </c>
      <c r="K375" s="163">
        <f t="shared" ref="K375:K377" ca="1" si="76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768</v>
      </c>
      <c r="K376" s="163">
        <f t="shared" ca="1" si="76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1082</v>
      </c>
      <c r="K377" s="163">
        <f t="shared" ca="1" si="76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14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12500</v>
      </c>
      <c r="K380" s="371">
        <f t="shared" ref="K380:K381" ca="1" si="77">IF(I380&gt;0,J380*100/I380,0)</f>
        <v>92.592592592592595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9769834.4499999993</v>
      </c>
      <c r="O380" s="372">
        <f ca="1">+IF(L380&gt;0,N380*100/L380,0)</f>
        <v>70.768722519612027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9769834.4499999993</v>
      </c>
      <c r="O383" s="165">
        <f t="shared" ca="1" si="78"/>
        <v>70.768722519612027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9769834.4499999993</v>
      </c>
      <c r="O385" s="168">
        <f t="shared" ca="1" si="78"/>
        <v>70.768722519612027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2624503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4912343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1535149.0899999999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697839.3600000001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12500</v>
      </c>
      <c r="K397" s="163">
        <f t="shared" ca="1" si="79"/>
        <v>92.592592592592595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1524</v>
      </c>
      <c r="K398" s="163">
        <f t="shared" ca="1" si="79"/>
        <v>112.88888888888889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12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16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3117527.5</v>
      </c>
      <c r="O401" s="372">
        <f ca="1">+IF(L401&gt;0,N401*100/L401,0)</f>
        <v>96.621979718086365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959</v>
      </c>
      <c r="K402" s="371">
        <f t="shared" ca="1" si="80"/>
        <v>100.20898641588296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3117527.5</v>
      </c>
      <c r="O404" s="168">
        <f t="shared" ca="1" si="81"/>
        <v>96.621979718086365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3117527.5</v>
      </c>
      <c r="O406" s="168">
        <f t="shared" ca="1" si="81"/>
        <v>96.621979718086365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1920071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700490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496966.5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959</v>
      </c>
      <c r="K416" s="201">
        <f t="shared" ref="K416:K432" ca="1" si="82">IF(I416&gt;0,J416*100/I416,0)</f>
        <v>100.20898641588296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574</v>
      </c>
      <c r="K421" s="201">
        <f t="shared" ca="1" si="82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574</v>
      </c>
      <c r="K425" s="163">
        <f t="shared" ca="1" si="82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774</v>
      </c>
      <c r="K430" s="201">
        <f t="shared" ca="1" si="82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200</v>
      </c>
      <c r="K431" s="163">
        <f t="shared" ca="1" si="82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574</v>
      </c>
      <c r="K432" s="163">
        <f t="shared" ca="1" si="82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11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17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2106100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1911001.01</v>
      </c>
      <c r="O435" s="411">
        <f t="shared" ref="O435:O439" ca="1" si="83">+IF(L435&gt;0,N435*100/L435,0)</f>
        <v>90.73648022411092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2106100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1911001.01</v>
      </c>
      <c r="O437" s="168">
        <f t="shared" ca="1" si="83"/>
        <v>90.73648022411092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2106100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1911001.01</v>
      </c>
      <c r="O439" s="168">
        <f t="shared" ca="1" si="83"/>
        <v>90.73648022411092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1177461.51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733539.5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13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17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799676.48300000001</v>
      </c>
      <c r="K455" s="371">
        <f ca="1">IF(I455&gt;0,J455*100/I455,0)</f>
        <v>100.00981530719186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7623957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5138920.9699999988</v>
      </c>
      <c r="O455" s="372">
        <f t="shared" ref="O455:O459" ca="1" si="85">+IF(L455&gt;0,N455*100/L455,0)</f>
        <v>67.404904959458705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7623957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5138920.9699999988</v>
      </c>
      <c r="O457" s="168">
        <f t="shared" ca="1" si="85"/>
        <v>67.404904959458705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7623957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5138920.9699999988</v>
      </c>
      <c r="O459" s="168">
        <f t="shared" ca="1" si="85"/>
        <v>67.404904959458705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1283749.98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3855170.9899999993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799676.48300000001</v>
      </c>
      <c r="K464" s="268">
        <f t="shared" ref="K464:K515" ca="1" si="86">IF(I464&gt;0,J464*100/I464,0)</f>
        <v>100.00981530719186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799651.89</v>
      </c>
      <c r="K465" s="201">
        <f t="shared" ca="1" si="86"/>
        <v>100.00673963666742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621499.86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78559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160135.73000000001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14670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18016.3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1944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799642.17999999982</v>
      </c>
      <c r="K473" s="201">
        <f t="shared" ca="1" si="86"/>
        <v>100.00552527645139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120875.38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799676.48300000001</v>
      </c>
      <c r="K481" s="201">
        <f t="shared" ca="1" si="86"/>
        <v>100.00981530719186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95164</v>
      </c>
      <c r="K482" s="201">
        <f t="shared" ca="1" si="86"/>
        <v>99.990543536507204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720652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87121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16688.48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1348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17740.003000000001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1991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17442.003000000001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1940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298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51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44596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4704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41672.21</v>
      </c>
      <c r="K497" s="444">
        <f t="shared" ca="1" si="86"/>
        <v>90.892099982551045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41672.21</v>
      </c>
      <c r="K498" s="201">
        <f t="shared" ca="1" si="86"/>
        <v>90.892099982551045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3353</v>
      </c>
      <c r="K499" s="201">
        <f t="shared" ca="1" si="86"/>
        <v>89.748394004282659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38982.339999999997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2986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22229.58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1821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16646.760000000002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1161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106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4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1986.87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287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1763.58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241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223.29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46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703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80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5100.24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364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2987.82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169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1922.11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192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190.31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3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725200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657413</v>
      </c>
      <c r="O533" s="411">
        <f t="shared" ref="O533:O537" ca="1" si="87">+IF(L533&gt;0,N533*100/L533,0)</f>
        <v>90.652647545504692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725200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657413</v>
      </c>
      <c r="O535" s="168">
        <f t="shared" ca="1" si="87"/>
        <v>90.652647545504692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725200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657413</v>
      </c>
      <c r="O537" s="168">
        <f t="shared" ca="1" si="87"/>
        <v>90.652647545504692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379300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278113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13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17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26246</v>
      </c>
      <c r="K551" s="410">
        <f ca="1">IF(I551&gt;0,J551*100/I551,0)</f>
        <v>104.98399999999999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1451907.2999999989</v>
      </c>
      <c r="O551" s="411">
        <f t="shared" ref="O551:O555" ca="1" si="89">+IF(L551&gt;0,N551*100/L551,0)</f>
        <v>94.895901960784229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1451907.2999999989</v>
      </c>
      <c r="O553" s="168">
        <f t="shared" ca="1" si="89"/>
        <v>94.895901960784229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1451907.2999999989</v>
      </c>
      <c r="O555" s="168">
        <f t="shared" ca="1" si="89"/>
        <v>94.895901960784229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615417.11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836490.19000000006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26246</v>
      </c>
      <c r="K560" s="224">
        <f ca="1">IF(I560&gt;0,J560*100/I560,0)</f>
        <v>104.98399999999999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2634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86258</v>
      </c>
      <c r="K564" s="371">
        <f ca="1">IF(I564&gt;0,J564*100/I564,0)</f>
        <v>265.00153609831028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2161548.75</v>
      </c>
      <c r="O564" s="372">
        <f t="shared" ref="O564:O568" ca="1" si="90">+IF(L564&gt;0,N564*100/L564,0)</f>
        <v>90.739024666689062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2161548.75</v>
      </c>
      <c r="O566" s="168">
        <f t="shared" ca="1" si="90"/>
        <v>90.739024666689062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2161548.75</v>
      </c>
      <c r="O568" s="168">
        <f t="shared" ca="1" si="90"/>
        <v>90.739024666689062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1537512.9500000002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624035.80000000005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86258</v>
      </c>
      <c r="K573" s="201">
        <f ca="1">IF(I573&gt;0,J573*100/I573,0)</f>
        <v>265.00153609831028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121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7016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77253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121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1868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716</v>
      </c>
      <c r="K580" s="371">
        <f ca="1">IF(I580&gt;0,J580*100/I580,0)</f>
        <v>59.46843853820598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2187662.4500000002</v>
      </c>
      <c r="O580" s="372">
        <f t="shared" ref="O580:O584" ca="1" si="92">+IF(L580&gt;0,N580*100/L580,0)</f>
        <v>66.41766672860129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2187662.4500000002</v>
      </c>
      <c r="O582" s="168">
        <f t="shared" ca="1" si="92"/>
        <v>66.41766672860129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2187662.4500000002</v>
      </c>
      <c r="O584" s="168">
        <f t="shared" ca="1" si="92"/>
        <v>66.41766672860129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639114.56000000006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1548547.89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1107</v>
      </c>
      <c r="K589" s="163">
        <f t="shared" ref="K589:K596" ca="1" si="93">IF(I589&gt;0,J589*100/I589,0)</f>
        <v>91.943521594684384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825.34000000000015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820</v>
      </c>
      <c r="K591" s="163">
        <f t="shared" ca="1" si="93"/>
        <v>68.106312292358808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576.64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674</v>
      </c>
      <c r="K593" s="163">
        <f t="shared" ca="1" si="93"/>
        <v>55.980066445182722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476.81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716</v>
      </c>
      <c r="K595" s="163">
        <f t="shared" ca="1" si="93"/>
        <v>59.46843853820598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502.37999999999994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1650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105190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43014</v>
      </c>
      <c r="O597" s="411">
        <f t="shared" ref="O597:O601" ca="1" si="94">+IF(L597&gt;0,N597*100/L597,0)</f>
        <v>40.891719745222929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105190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43014</v>
      </c>
      <c r="O599" s="168">
        <f t="shared" ca="1" si="94"/>
        <v>40.891719745222929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105190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43014</v>
      </c>
      <c r="O601" s="168">
        <f t="shared" ca="1" si="94"/>
        <v>40.891719745222929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41814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16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1650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2238.75</v>
      </c>
      <c r="K612" s="163">
        <f t="shared" ca="1" si="95"/>
        <v>135.68181818181819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2039.75</v>
      </c>
      <c r="K613" s="163">
        <f t="shared" ca="1" si="95"/>
        <v>123.62121212121212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1163.75</v>
      </c>
      <c r="K614" s="163">
        <f t="shared" ca="1" si="95"/>
        <v>70.530303030303031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24.227272727272727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347</v>
      </c>
      <c r="K616" s="163">
        <f t="shared" ca="1" si="95"/>
        <v>21.030303030303031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93015707.859999999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83048829.159999996</v>
      </c>
      <c r="K628" s="342">
        <f t="shared" ref="K628:K635" ca="1" si="97">IF(I628&gt;0,J628*100/I628,0)</f>
        <v>89.28473595556423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4828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4527</v>
      </c>
      <c r="K629" s="342">
        <f t="shared" ca="1" si="97"/>
        <v>93.765534382767186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111569099.81000002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15629679.369999999</v>
      </c>
      <c r="K630" s="342">
        <f t="shared" ca="1" si="97"/>
        <v>14.008967892200472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2461</v>
      </c>
      <c r="K631" s="342">
        <f t="shared" ca="1" si="97"/>
        <v>56.084776663628077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28974141.899999991</v>
      </c>
      <c r="K632" s="342">
        <f t="shared" ca="1" si="97"/>
        <v>37.897678888890731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4526</v>
      </c>
      <c r="K633" s="342">
        <f t="shared" ca="1" si="97"/>
        <v>71.546000632311092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86775000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86355000</v>
      </c>
      <c r="K634" s="342">
        <f t="shared" ca="1" si="97"/>
        <v>99.515989628349175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2624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2572</v>
      </c>
      <c r="K635" s="487">
        <f t="shared" ca="1" si="97"/>
        <v>98.018292682926827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78510</v>
      </c>
      <c r="O636" s="510">
        <f t="shared" ref="O636:O640" ca="1" si="98">+IF(L636&gt;0,N636*100/L636,0)</f>
        <v>29.06217031594144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78510</v>
      </c>
      <c r="O638" s="522">
        <f t="shared" ca="1" si="98"/>
        <v>29.06217031594144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78510</v>
      </c>
      <c r="O640" s="522">
        <f t="shared" ca="1" si="98"/>
        <v>29.06217031594144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78510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4440</v>
      </c>
      <c r="O648" s="537">
        <f t="shared" ref="O648:O651" ca="1" si="100">IF(L648&gt;0,N648*100/L648,0)</f>
        <v>45.121951219512198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1560</v>
      </c>
      <c r="O649" s="537">
        <f t="shared" ca="1" si="100"/>
        <v>22.807017543859651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268.77999999999997</v>
      </c>
      <c r="K650" s="537">
        <f t="shared" ca="1" si="99"/>
        <v>13.616008105369806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1575</v>
      </c>
      <c r="O650" s="537">
        <f t="shared" ca="1" si="100"/>
        <v>15.957446808510639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2154</v>
      </c>
      <c r="K651" s="537">
        <f t="shared" ca="1" si="99"/>
        <v>120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15965</v>
      </c>
      <c r="O651" s="537">
        <f t="shared" ca="1" si="100"/>
        <v>35.576601671309191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92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2154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114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120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2154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81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39770</v>
      </c>
      <c r="O661" s="537">
        <f ca="1">IF(L661&gt;0,N661*100/L661,0)</f>
        <v>23.80296863777831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86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1536.8600000000001</v>
      </c>
      <c r="K663" s="537">
        <f ca="1">IF(I663&gt;0,J663*100/I663,0)</f>
        <v>36.793392386880534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40</v>
      </c>
      <c r="K665" s="537">
        <f ca="1">IF(I665&gt;0,J665*100/I665,0)</f>
        <v>54.054054054054056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2880</v>
      </c>
      <c r="O665" s="537">
        <f ca="1">IF(L665&gt;0,N665*100/L665,0)</f>
        <v>32.432432432432435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41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542.53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3</v>
      </c>
      <c r="K668" s="537">
        <f ca="1">IF(I668&gt;0,J668*100/I668,0)</f>
        <v>23.076923076923077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5280</v>
      </c>
      <c r="O668" s="537">
        <f ca="1">IF(L668&gt;0,N668*100/L668,0)</f>
        <v>42.172523961661341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3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43.38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111</v>
      </c>
      <c r="K671" s="537">
        <f ca="1">IF(I671&gt;0,J671*100/I671,0)</f>
        <v>86.71875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7040</v>
      </c>
      <c r="O671" s="537">
        <f ca="1">IF(L671&gt;0,N671*100/L671,0)</f>
        <v>68.75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7291602.2999999998</v>
      </c>
      <c r="M8" s="23">
        <f t="shared" ca="1" si="0"/>
        <v>4563613.3</v>
      </c>
      <c r="N8" s="23">
        <f t="shared" ca="1" si="0"/>
        <v>6642474.3999999985</v>
      </c>
      <c r="O8" s="22">
        <f t="shared" ref="O8:O16" ca="1" si="1">IF(L8&gt;0,N8*100/L8,0)</f>
        <v>91.097595928949644</v>
      </c>
      <c r="P8" s="22">
        <f t="shared" ref="P8:P16" ca="1" si="2">IF(M8&gt;0,N8*100/M8,0)</f>
        <v>145.55296348180946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7291602.2999999998</v>
      </c>
      <c r="M10" s="30">
        <f t="shared" ca="1" si="4"/>
        <v>4563613.3</v>
      </c>
      <c r="N10" s="30">
        <f t="shared" ca="1" si="4"/>
        <v>6642474.3999999985</v>
      </c>
      <c r="O10" s="29">
        <f t="shared" ca="1" si="1"/>
        <v>91.097595928949644</v>
      </c>
      <c r="P10" s="29">
        <f t="shared" ca="1" si="2"/>
        <v>145.55296348180946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7170602.2999999998</v>
      </c>
      <c r="M12" s="39">
        <f t="shared" ca="1" si="6"/>
        <v>4442613.3</v>
      </c>
      <c r="N12" s="39">
        <f t="shared" ca="1" si="6"/>
        <v>6521474.3999999985</v>
      </c>
      <c r="O12" s="39">
        <f t="shared" ca="1" si="1"/>
        <v>90.947372719304198</v>
      </c>
      <c r="P12" s="39">
        <f t="shared" ca="1" si="2"/>
        <v>146.79365408643599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2338603.2999999998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4831999</v>
      </c>
      <c r="M14" s="39">
        <f t="shared" si="8"/>
        <v>0</v>
      </c>
      <c r="N14" s="39">
        <f t="shared" ca="1" si="8"/>
        <v>2078861.0999999989</v>
      </c>
      <c r="O14" s="39">
        <f t="shared" ca="1" si="1"/>
        <v>43.022796569287344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121000</v>
      </c>
      <c r="M16" s="39">
        <f t="shared" ca="1" si="10"/>
        <v>121000</v>
      </c>
      <c r="N16" s="39">
        <f t="shared" ca="1" si="10"/>
        <v>121000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4563613.3</v>
      </c>
      <c r="M18" s="23">
        <f t="shared" ca="1" si="11"/>
        <v>4563613.3</v>
      </c>
      <c r="N18" s="23">
        <f t="shared" ca="1" si="11"/>
        <v>4563613.3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4563613.3</v>
      </c>
      <c r="M20" s="30">
        <f t="shared" ca="1" si="15"/>
        <v>4563613.3</v>
      </c>
      <c r="N20" s="30">
        <f t="shared" ca="1" si="15"/>
        <v>4563613.3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4442613.3</v>
      </c>
      <c r="M22" s="42">
        <f t="shared" ca="1" si="18"/>
        <v>4442613.3</v>
      </c>
      <c r="N22" s="39">
        <f t="shared" ca="1" si="18"/>
        <v>4442613.3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2338603.2999999998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2104010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121000</v>
      </c>
      <c r="M26" s="50">
        <f t="shared" ca="1" si="22"/>
        <v>121000</v>
      </c>
      <c r="N26" s="50">
        <f t="shared" ca="1" si="22"/>
        <v>121000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2727989</v>
      </c>
      <c r="M28" s="23">
        <f t="shared" si="23"/>
        <v>0</v>
      </c>
      <c r="N28" s="23">
        <f t="shared" ca="1" si="23"/>
        <v>2078861.0999999989</v>
      </c>
      <c r="O28" s="22">
        <f t="shared" ref="O28:O30" ca="1" si="24">IF(L28&gt;0,N28*100/L28,0)</f>
        <v>76.204893054920632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2727989</v>
      </c>
      <c r="M30" s="30">
        <f t="shared" si="27"/>
        <v>0</v>
      </c>
      <c r="N30" s="30">
        <f t="shared" ca="1" si="27"/>
        <v>2078861.0999999989</v>
      </c>
      <c r="O30" s="29">
        <f t="shared" ca="1" si="24"/>
        <v>76.204893054920632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2727989</v>
      </c>
      <c r="M32" s="39">
        <f t="shared" si="30"/>
        <v>0</v>
      </c>
      <c r="N32" s="39">
        <f t="shared" ca="1" si="30"/>
        <v>2078861.0999999989</v>
      </c>
      <c r="O32" s="39">
        <f t="shared" ca="1" si="29"/>
        <v>76.204893054920632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2727989</v>
      </c>
      <c r="M34" s="39">
        <f t="shared" si="32"/>
        <v>0</v>
      </c>
      <c r="N34" s="39">
        <f t="shared" ca="1" si="32"/>
        <v>2078861.0999999989</v>
      </c>
      <c r="O34" s="39">
        <f t="shared" ca="1" si="29"/>
        <v>76.204893054920632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4563613.3</v>
      </c>
      <c r="M37" s="55">
        <f t="shared" ca="1" si="33"/>
        <v>4563613.3</v>
      </c>
      <c r="N37" s="55">
        <f t="shared" ca="1" si="33"/>
        <v>4563613.3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1038100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1038100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IFERROR(__xludf.DUMMYFUNCTION("IMPORTRANGE(""https://docs.google.com/spreadsheets/d/1Yj_ptqi66GCucihVvJfMjLAmec39IyEx_6qawtMGysU/edit?usp=sharing"",""สบก!R28"")"),1038100)</f>
        <v>1038100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538503.30000000005</v>
      </c>
      <c r="M53" s="121">
        <f t="shared" ca="1" si="39"/>
        <v>538503.30000000005</v>
      </c>
      <c r="N53" s="121">
        <f t="shared" ca="1" si="39"/>
        <v>538503.30000000005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538503.30000000005</v>
      </c>
      <c r="M55" s="121">
        <f t="shared" ca="1" si="43"/>
        <v>538503.30000000005</v>
      </c>
      <c r="N55" s="121">
        <f t="shared" ca="1" si="43"/>
        <v>538503.30000000005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538503.30000000005</v>
      </c>
      <c r="M57" s="50">
        <f ca="1">IFERROR(__xludf.DUMMYFUNCTION("IMPORTRANGE(""https://docs.google.com/spreadsheets/d/1Yj_ptqi66GCucihVvJfMjLAmec39IyEx_6qawtMGysU/edit?usp=sharing"",""สบก!Z28"")"),538503.3)</f>
        <v>538503.30000000005</v>
      </c>
      <c r="N57" s="50">
        <f ca="1">IFERROR(__xludf.DUMMYFUNCTION("IMPORTRANGE(""https://docs.google.com/spreadsheets/d/1Yj_ptqi66GCucihVvJfMjLAmec39IyEx_6qawtMGysU/edit?usp=sharing"",""สบก!AA28"")"),538503.3)</f>
        <v>538503.30000000005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IFERROR(__xludf.DUMMYFUNCTION("IMPORTRANGE(""https://docs.google.com/spreadsheets/d/1Yj_ptqi66GCucihVvJfMjLAmec39IyEx_6qawtMGysU/edit?usp=sharing"",""สบก!V28"")"),538503.3)</f>
        <v>538503.30000000005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1797880</v>
      </c>
      <c r="M66" s="152">
        <f t="shared" ca="1" si="45"/>
        <v>1797880</v>
      </c>
      <c r="N66" s="152">
        <f t="shared" ca="1" si="45"/>
        <v>1797880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1797880</v>
      </c>
      <c r="M68" s="88">
        <f t="shared" ca="1" si="49"/>
        <v>1797880</v>
      </c>
      <c r="N68" s="88">
        <f t="shared" ca="1" si="49"/>
        <v>1797880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1691880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IFERROR(__xludf.DUMMYFUNCTION("IMPORTRANGE(""https://docs.google.com/spreadsheets/d/1Yj_ptqi66GCucihVvJfMjLAmec39IyEx_6qawtMGysU/edit?usp=sharing"",""สบก!AJ28"")"),1691880)</f>
        <v>1691880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IFERROR(__xludf.DUMMYFUNCTION("IMPORTRANGE(""https://docs.google.com/spreadsheets/d/1Yj_ptqi66GCucihVvJfMjLAmec39IyEx_6qawtMGysU/edit?usp=sharing"",""สบก!AF28"")"),1499880)</f>
        <v>1499880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IFERROR(__xludf.DUMMYFUNCTION("IMPORTRANGE(""https://docs.google.com/spreadsheets/d/1Yj_ptqi66GCucihVvJfMjLAmec39IyEx_6qawtMGysU/edit?usp=sharing"",""สบก!AG28"")"),106000)</f>
        <v>106000</v>
      </c>
      <c r="M74" s="50">
        <f ca="1">L74</f>
        <v>106000</v>
      </c>
      <c r="N74" s="50">
        <f ca="1">IFERROR(__xludf.DUMMYFUNCTION("IMPORTRANGE(""https://docs.google.com/spreadsheets/d/1Yj_ptqi66GCucihVvJfMjLAmec39IyEx_6qawtMGysU/edit?usp=sharing"",""สบก!AK28"")"),106000)</f>
        <v>106000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IFERROR(__xludf.DUMMYFUNCTION("IMPORTRANGE(""https://docs.google.com/spreadsheets/d/11923uPwbBZFjjGgGUA6NLw09EwE0CqkOc4q9oUmW1yo/edit?usp=sharing"",""พิษณุโลก!J28"")"),3)</f>
        <v>3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403600</v>
      </c>
      <c r="M140" s="152">
        <f t="shared" ca="1" si="64"/>
        <v>403600</v>
      </c>
      <c r="N140" s="152">
        <f t="shared" ca="1" si="64"/>
        <v>403600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403600</v>
      </c>
      <c r="M142" s="88">
        <f t="shared" ca="1" si="68"/>
        <v>403600</v>
      </c>
      <c r="N142" s="88">
        <f t="shared" ca="1" si="68"/>
        <v>403600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403600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IFERROR(__xludf.DUMMYFUNCTION("IMPORTRANGE(""https://docs.google.com/spreadsheets/d/1Yj_ptqi66GCucihVvJfMjLAmec39IyEx_6qawtMGysU/edit?usp=sharing"",""สบก!BK28"")"),403600)</f>
        <v>403600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IFERROR(__xludf.DUMMYFUNCTION("IMPORTRANGE(""https://docs.google.com/spreadsheets/d/1Yj_ptqi66GCucihVvJfMjLAmec39IyEx_6qawtMGysU/edit?usp=sharing"",""สบก!BG28"")"),139600)</f>
        <v>139600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IFERROR(__xludf.DUMMYFUNCTION("IMPORTRANGE(""https://docs.google.com/spreadsheets/d/11923uPwbBZFjjGgGUA6NLw09EwE0CqkOc4q9oUmW1yo/edit?usp=sharing"",""พิษณุโลก!J228"")"),279)</f>
        <v>279</v>
      </c>
      <c r="K328" s="317">
        <f ca="1">IF(I328&gt;0,J328*100/I328,0)</f>
        <v>126.81818181818181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730330</v>
      </c>
      <c r="M329" s="152">
        <f t="shared" ca="1" si="98"/>
        <v>730330</v>
      </c>
      <c r="N329" s="152">
        <f t="shared" ca="1" si="98"/>
        <v>730330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730330</v>
      </c>
      <c r="M331" s="88">
        <f t="shared" ca="1" si="102"/>
        <v>730330</v>
      </c>
      <c r="N331" s="88">
        <f t="shared" ca="1" si="102"/>
        <v>730330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715330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IFERROR(__xludf.DUMMYFUNCTION("IMPORTRANGE(""https://docs.google.com/spreadsheets/d/1Yj_ptqi66GCucihVvJfMjLAmec39IyEx_6qawtMGysU/edit?usp=sharing"",""สบก!DM28"")"),715330)</f>
        <v>715330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IFERROR(__xludf.DUMMYFUNCTION("IMPORTRANGE(""https://docs.google.com/spreadsheets/d/1Yj_ptqi66GCucihVvJfMjLAmec39IyEx_6qawtMGysU/edit?usp=sharing"",""สบก!DI28"")"),409330)</f>
        <v>409330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IFERROR(__xludf.DUMMYFUNCTION("IMPORTRANGE(""https://docs.google.com/spreadsheets/d/11923uPwbBZFjjGgGUA6NLw09EwE0CqkOc4q9oUmW1yo/edit?usp=sharing"",""พิษณุโลก!J234"")"),256)</f>
        <v>256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IFERROR(__xludf.DUMMYFUNCTION("IMPORTRANGE(""https://docs.google.com/spreadsheets/d/11923uPwbBZFjjGgGUA6NLw09EwE0CqkOc4q9oUmW1yo/edit?usp=sharing"",""พิษณุโลก!J235"")"),2130.69)</f>
        <v>2130.69</v>
      </c>
      <c r="K340" s="342">
        <f t="shared" ca="1" si="103"/>
        <v>104.44558823529412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IFERROR(__xludf.DUMMYFUNCTION("IMPORTRANGE(""https://docs.google.com/spreadsheets/d/11923uPwbBZFjjGgGUA6NLw09EwE0CqkOc4q9oUmW1yo/edit?usp=sharing"",""พิษณุโลก!J236"")"),314)</f>
        <v>314</v>
      </c>
      <c r="K341" s="342">
        <f t="shared" ca="1" si="103"/>
        <v>142.72727272727272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IFERROR(__xludf.DUMMYFUNCTION("IMPORTRANGE(""https://docs.google.com/spreadsheets/d/11923uPwbBZFjjGgGUA6NLw09EwE0CqkOc4q9oUmW1yo/edit?usp=sharing"",""พิษณุโลก!J237"")"),3036.39)</f>
        <v>3036.39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IFERROR(__xludf.DUMMYFUNCTION("IMPORTRANGE(""https://docs.google.com/spreadsheets/d/11923uPwbBZFjjGgGUA6NLw09EwE0CqkOc4q9oUmW1yo/edit?usp=sharing"",""พิษณุโลก!J240"")"),279)</f>
        <v>279</v>
      </c>
      <c r="K345" s="342">
        <f t="shared" ca="1" si="103"/>
        <v>126.81818181818181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IFERROR(__xludf.DUMMYFUNCTION("IMPORTRANGE(""https://docs.google.com/spreadsheets/d/11923uPwbBZFjjGgGUA6NLw09EwE0CqkOc4q9oUmW1yo/edit?usp=sharing"",""พิษณุโลก!J241"")"),2841.31)</f>
        <v>2841.31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IFERROR(__xludf.DUMMYFUNCTION("IMPORTRANGE(""https://docs.google.com/spreadsheets/d/11923uPwbBZFjjGgGUA6NLw09EwE0CqkOc4q9oUmW1yo/edit?usp=sharing"",""พิษณุโลก!L242"")"),2727989)</f>
        <v>2727989</v>
      </c>
      <c r="M347" s="357"/>
      <c r="N347" s="357">
        <f ca="1">IFERROR(__xludf.DUMMYFUNCTION("IMPORTRANGE(""https://docs.google.com/spreadsheets/d/11923uPwbBZFjjGgGUA6NLw09EwE0CqkOc4q9oUmW1yo/edit?usp=sharing"",""พิษณุโลก!M242"")"),2078861.09999999)</f>
        <v>2078861.0999999901</v>
      </c>
      <c r="O347" s="357">
        <f ca="1">+IF(L347&gt;0,N347*100/L347,0)</f>
        <v>76.204893054920319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IFERROR(__xludf.DUMMYFUNCTION("IMPORTRANGE(""https://docs.google.com/spreadsheets/d/11923uPwbBZFjjGgGUA6NLw09EwE0CqkOc4q9oUmW1yo/edit?usp=sharing"",""พิษณุโลก!M275"")"),759321)</f>
        <v>759321</v>
      </c>
      <c r="O380" s="372">
        <f ca="1">+IF(L380&gt;0,N380*100/L380,0)</f>
        <v>73.826566328316417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IFERROR(__xludf.DUMMYFUNCTION("IMPORTRANGE(""https://docs.google.com/spreadsheets/d/11923uPwbBZFjjGgGUA6NLw09EwE0CqkOc4q9oUmW1yo/edit?usp=sharing"",""พิษณุโลก!M278"")"),759321)</f>
        <v>759321</v>
      </c>
      <c r="O383" s="165">
        <f t="shared" ca="1" si="109"/>
        <v>73.826566328316417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IFERROR(__xludf.DUMMYFUNCTION("IMPORTRANGE(""https://docs.google.com/spreadsheets/d/11923uPwbBZFjjGgGUA6NLw09EwE0CqkOc4q9oUmW1yo/edit?usp=sharing"",""พิษณุโลก!M280"")"),759321)</f>
        <v>759321</v>
      </c>
      <c r="O385" s="168">
        <f t="shared" ca="1" si="109"/>
        <v>73.826566328316417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IFERROR(__xludf.DUMMYFUNCTION("IMPORTRANGE(""https://docs.google.com/spreadsheets/d/11923uPwbBZFjjGgGUA6NLw09EwE0CqkOc4q9oUmW1yo/edit?usp=sharing"",""พิษณุโลก!M281"")"),181000)</f>
        <v>181000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IFERROR(__xludf.DUMMYFUNCTION("IMPORTRANGE(""https://docs.google.com/spreadsheets/d/11923uPwbBZFjjGgGUA6NLw09EwE0CqkOc4q9oUmW1yo/edit?usp=sharing"",""พิษณุโลก!M282"")"),420000)</f>
        <v>420000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IFERROR(__xludf.DUMMYFUNCTION("IMPORTRANGE(""https://docs.google.com/spreadsheets/d/11923uPwbBZFjjGgGUA6NLw09EwE0CqkOc4q9oUmW1yo/edit?usp=sharing"",""พิษณุโลก!M283"")"),119900.09)</f>
        <v>119900.09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IFERROR(__xludf.DUMMYFUNCTION("IMPORTRANGE(""https://docs.google.com/spreadsheets/d/11923uPwbBZFjjGgGUA6NLw09EwE0CqkOc4q9oUmW1yo/edit?usp=sharing"",""พิษณุโลก!M284"")"),38420.91)</f>
        <v>38420.910000000003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IFERROR(__xludf.DUMMYFUNCTION("IMPORTRANGE(""https://docs.google.com/spreadsheets/d/11923uPwbBZFjjGgGUA6NLw09EwE0CqkOc4q9oUmW1yo/edit?usp=sharing"",""พิษณุโลก!M296"")"),218856)</f>
        <v>218856</v>
      </c>
      <c r="O401" s="372">
        <f ca="1">+IF(L401&gt;0,N401*100/L401,0)</f>
        <v>86.737476220672164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IFERROR(__xludf.DUMMYFUNCTION("IMPORTRANGE(""https://docs.google.com/spreadsheets/d/11923uPwbBZFjjGgGUA6NLw09EwE0CqkOc4q9oUmW1yo/edit?usp=sharing"",""พิษณุโลก!M299"")"),218856)</f>
        <v>218856</v>
      </c>
      <c r="O404" s="168">
        <f t="shared" ca="1" si="112"/>
        <v>86.737476220672164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IFERROR(__xludf.DUMMYFUNCTION("IMPORTRANGE(""https://docs.google.com/spreadsheets/d/11923uPwbBZFjjGgGUA6NLw09EwE0CqkOc4q9oUmW1yo/edit?usp=sharing"",""พิษณุโลก!M301"")"),218856)</f>
        <v>218856</v>
      </c>
      <c r="O406" s="168">
        <f t="shared" ca="1" si="112"/>
        <v>86.737476220672164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IFERROR(__xludf.DUMMYFUNCTION("IMPORTRANGE(""https://docs.google.com/spreadsheets/d/11923uPwbBZFjjGgGUA6NLw09EwE0CqkOc4q9oUmW1yo/edit?usp=sharing"",""พิษณุโลก!M302"")"),130666)</f>
        <v>130666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IFERROR(__xludf.DUMMYFUNCTION("IMPORTRANGE(""https://docs.google.com/spreadsheets/d/11923uPwbBZFjjGgGUA6NLw09EwE0CqkOc4q9oUmW1yo/edit?usp=sharing"",""พิษณุโลก!M303"")"),65450)</f>
        <v>65450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IFERROR(__xludf.DUMMYFUNCTION("IMPORTRANGE(""https://docs.google.com/spreadsheets/d/11923uPwbBZFjjGgGUA6NLw09EwE0CqkOc4q9oUmW1yo/edit?usp=sharing"",""พิษณุโลก!M305"")"),22740)</f>
        <v>22740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IFERROR(__xludf.DUMMYFUNCTION("IMPORTRANGE(""https://docs.google.com/spreadsheets/d/11923uPwbBZFjjGgGUA6NLw09EwE0CqkOc4q9oUmW1yo/edit?usp=sharing"",""พิษณุโลก!J327"")"),40)</f>
        <v>40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IFERROR(__xludf.DUMMYFUNCTION("IMPORTRANGE(""https://docs.google.com/spreadsheets/d/11923uPwbBZFjjGgGUA6NLw09EwE0CqkOc4q9oUmW1yo/edit?usp=sharing"",""พิษณุโลก!J350"")"),63123)</f>
        <v>63123</v>
      </c>
      <c r="K455" s="371">
        <f ca="1">IF(I455&gt;0,J455*100/I455,0)</f>
        <v>99.985744155103589</v>
      </c>
      <c r="L455" s="372">
        <f ca="1">IFERROR(__xludf.DUMMYFUNCTION("IMPORTRANGE(""https://docs.google.com/spreadsheets/d/11923uPwbBZFjjGgGUA6NLw09EwE0CqkOc4q9oUmW1yo/edit?usp=sharing"",""พิษณุโลก!L350"")"),492245)</f>
        <v>492245</v>
      </c>
      <c r="M455" s="372"/>
      <c r="N455" s="372">
        <f ca="1">IFERROR(__xludf.DUMMYFUNCTION("IMPORTRANGE(""https://docs.google.com/spreadsheets/d/11923uPwbBZFjjGgGUA6NLw09EwE0CqkOc4q9oUmW1yo/edit?usp=sharing"",""พิษณุโลก!M350"")"),284884.23)</f>
        <v>284884.23</v>
      </c>
      <c r="O455" s="372">
        <f t="shared" ref="O455:O459" ca="1" si="116">+IF(L455&gt;0,N455*100/L455,0)</f>
        <v>57.874479171957056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IFERROR(__xludf.DUMMYFUNCTION("IMPORTRANGE(""https://docs.google.com/spreadsheets/d/11923uPwbBZFjjGgGUA6NLw09EwE0CqkOc4q9oUmW1yo/edit?usp=sharing"",""พิษณุโลก!L352"")"),492245)</f>
        <v>492245</v>
      </c>
      <c r="M457" s="165"/>
      <c r="N457" s="168">
        <f ca="1">IFERROR(__xludf.DUMMYFUNCTION("IMPORTRANGE(""https://docs.google.com/spreadsheets/d/11923uPwbBZFjjGgGUA6NLw09EwE0CqkOc4q9oUmW1yo/edit?usp=sharing"",""พิษณุโลก!M352"")"),284884.23)</f>
        <v>284884.23</v>
      </c>
      <c r="O457" s="168">
        <f t="shared" ca="1" si="116"/>
        <v>57.874479171957056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IFERROR(__xludf.DUMMYFUNCTION("IMPORTRANGE(""https://docs.google.com/spreadsheets/d/11923uPwbBZFjjGgGUA6NLw09EwE0CqkOc4q9oUmW1yo/edit?usp=sharing"",""พิษณุโลก!L354"")"),492245)</f>
        <v>492245</v>
      </c>
      <c r="M459" s="168"/>
      <c r="N459" s="168">
        <f ca="1">IFERROR(__xludf.DUMMYFUNCTION("IMPORTRANGE(""https://docs.google.com/spreadsheets/d/11923uPwbBZFjjGgGUA6NLw09EwE0CqkOc4q9oUmW1yo/edit?usp=sharing"",""พิษณุโลก!M354"")"),284884.23)</f>
        <v>284884.23</v>
      </c>
      <c r="O459" s="168">
        <f t="shared" ca="1" si="116"/>
        <v>57.874479171957056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IFERROR(__xludf.DUMMYFUNCTION("IMPORTRANGE(""https://docs.google.com/spreadsheets/d/11923uPwbBZFjjGgGUA6NLw09EwE0CqkOc4q9oUmW1yo/edit?usp=sharing"",""พิษณุโลก!M357"")"),118102.23)</f>
        <v>118102.23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IFERROR(__xludf.DUMMYFUNCTION("IMPORTRANGE(""https://docs.google.com/spreadsheets/d/11923uPwbBZFjjGgGUA6NLw09EwE0CqkOc4q9oUmW1yo/edit?usp=sharing"",""พิษณุโลก!M358"")"),166782)</f>
        <v>166782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IFERROR(__xludf.DUMMYFUNCTION("IMPORTRANGE(""https://docs.google.com/spreadsheets/d/11923uPwbBZFjjGgGUA6NLw09EwE0CqkOc4q9oUmW1yo/edit?usp=sharing"",""พิษณุโลก!J359"")"),63123)</f>
        <v>63123</v>
      </c>
      <c r="K464" s="268">
        <f t="shared" ref="K464:K515" ca="1" si="117">IF(I464&gt;0,J464*100/I464,0)</f>
        <v>99.985744155103589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IFERROR(__xludf.DUMMYFUNCTION("IMPORTRANGE(""https://docs.google.com/spreadsheets/d/11923uPwbBZFjjGgGUA6NLw09EwE0CqkOc4q9oUmW1yo/edit?usp=sharing"",""พิษณุโลก!J376"")"),63123)</f>
        <v>63123</v>
      </c>
      <c r="K481" s="201">
        <f t="shared" ca="1" si="117"/>
        <v>99.985744155103589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IFERROR(__xludf.DUMMYFUNCTION("IMPORTRANGE(""https://docs.google.com/spreadsheets/d/11923uPwbBZFjjGgGUA6NLw09EwE0CqkOc4q9oUmW1yo/edit?usp=sharing"",""พิษณุโลก!J377"")"),5631)</f>
        <v>5631</v>
      </c>
      <c r="K482" s="163">
        <f t="shared" ca="1" si="117"/>
        <v>99.840425531914889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IFERROR(__xludf.DUMMYFUNCTION("IMPORTRANGE(""https://docs.google.com/spreadsheets/d/11923uPwbBZFjjGgGUA6NLw09EwE0CqkOc4q9oUmW1yo/edit?usp=sharing"",""พิษณุโลก!J378"")"),58967)</f>
        <v>58967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IFERROR(__xludf.DUMMYFUNCTION("IMPORTRANGE(""https://docs.google.com/spreadsheets/d/11923uPwbBZFjjGgGUA6NLw09EwE0CqkOc4q9oUmW1yo/edit?usp=sharing"",""พิษณุโลก!J379"")"),5322)</f>
        <v>5322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IFERROR(__xludf.DUMMYFUNCTION("IMPORTRANGE(""https://docs.google.com/spreadsheets/d/11923uPwbBZFjjGgGUA6NLw09EwE0CqkOc4q9oUmW1yo/edit?usp=sharing"",""พิษณุโลก!J380"")"),60)</f>
        <v>60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IFERROR(__xludf.DUMMYFUNCTION("IMPORTRANGE(""https://docs.google.com/spreadsheets/d/11923uPwbBZFjjGgGUA6NLw09EwE0CqkOc4q9oUmW1yo/edit?usp=sharing"",""พิษณุโลก!J381"")"),6)</f>
        <v>6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IFERROR(__xludf.DUMMYFUNCTION("IMPORTRANGE(""https://docs.google.com/spreadsheets/d/11923uPwbBZFjjGgGUA6NLw09EwE0CqkOc4q9oUmW1yo/edit?usp=sharing"",""พิษณุโลก!J382"")"),1096)</f>
        <v>1096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IFERROR(__xludf.DUMMYFUNCTION("IMPORTRANGE(""https://docs.google.com/spreadsheets/d/11923uPwbBZFjjGgGUA6NLw09EwE0CqkOc4q9oUmW1yo/edit?usp=sharing"",""พิษณุโลก!J384"")"),1096)</f>
        <v>1096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IFERROR(__xludf.DUMMYFUNCTION("IMPORTRANGE(""https://docs.google.com/spreadsheets/d/11923uPwbBZFjjGgGUA6NLw09EwE0CqkOc4q9oUmW1yo/edit?usp=sharing"",""พิษณุโลก!J385"")"),107)</f>
        <v>107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IFERROR(__xludf.DUMMYFUNCTION("IMPORTRANGE(""https://docs.google.com/spreadsheets/d/11923uPwbBZFjjGgGUA6NLw09EwE0CqkOc4q9oUmW1yo/edit?usp=sharing"",""พิษณุโลก!J388"")"),3000)</f>
        <v>3000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IFERROR(__xludf.DUMMYFUNCTION("IMPORTRANGE(""https://docs.google.com/spreadsheets/d/11923uPwbBZFjjGgGUA6NLw09EwE0CqkOc4q9oUmW1yo/edit?usp=sharing"",""พิษณุโลก!J389"")"),196)</f>
        <v>196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IFERROR(__xludf.DUMMYFUNCTION("IMPORTRANGE(""https://docs.google.com/spreadsheets/d/11923uPwbBZFjjGgGUA6NLw09EwE0CqkOc4q9oUmW1yo/edit?usp=sharing"",""พิษณุโลก!J399"")"),641)</f>
        <v>641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IFERROR(__xludf.DUMMYFUNCTION("IMPORTRANGE(""https://docs.google.com/spreadsheets/d/11923uPwbBZFjjGgGUA6NLw09EwE0CqkOc4q9oUmW1yo/edit?usp=sharing"",""พิษณุโลก!J400"")"),37)</f>
        <v>37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IFERROR(__xludf.DUMMYFUNCTION("IMPORTRANGE(""https://docs.google.com/spreadsheets/d/11923uPwbBZFjjGgGUA6NLw09EwE0CqkOc4q9oUmW1yo/edit?usp=sharing"",""พิษณุโลก!J401"")"),67)</f>
        <v>67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IFERROR(__xludf.DUMMYFUNCTION("IMPORTRANGE(""https://docs.google.com/spreadsheets/d/11923uPwbBZFjjGgGUA6NLw09EwE0CqkOc4q9oUmW1yo/edit?usp=sharing"",""พิษณุโลก!J402"")"),2)</f>
        <v>2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IFERROR(__xludf.DUMMYFUNCTION("IMPORTRANGE(""https://docs.google.com/spreadsheets/d/11923uPwbBZFjjGgGUA6NLw09EwE0CqkOc4q9oUmW1yo/edit?usp=sharing"",""พิษณุโลก!L428"")"),47040)</f>
        <v>47040</v>
      </c>
      <c r="M533" s="411"/>
      <c r="N533" s="411">
        <f ca="1">IFERROR(__xludf.DUMMYFUNCTION("IMPORTRANGE(""https://docs.google.com/spreadsheets/d/11923uPwbBZFjjGgGUA6NLw09EwE0CqkOc4q9oUmW1yo/edit?usp=sharing"",""พิษณุโลก!M428"")"),41000)</f>
        <v>41000</v>
      </c>
      <c r="O533" s="411">
        <f t="shared" ref="O533:O537" ca="1" si="118">+IF(L533&gt;0,N533*100/L533,0)</f>
        <v>87.159863945578238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IFERROR(__xludf.DUMMYFUNCTION("IMPORTRANGE(""https://docs.google.com/spreadsheets/d/11923uPwbBZFjjGgGUA6NLw09EwE0CqkOc4q9oUmW1yo/edit?usp=sharing"",""พิษณุโลก!L430"")"),47040)</f>
        <v>47040</v>
      </c>
      <c r="M535" s="165"/>
      <c r="N535" s="168">
        <f ca="1">IFERROR(__xludf.DUMMYFUNCTION("IMPORTRANGE(""https://docs.google.com/spreadsheets/d/11923uPwbBZFjjGgGUA6NLw09EwE0CqkOc4q9oUmW1yo/edit?usp=sharing"",""พิษณุโลก!M430"")"),41000)</f>
        <v>41000</v>
      </c>
      <c r="O535" s="168">
        <f t="shared" ca="1" si="118"/>
        <v>87.159863945578238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IFERROR(__xludf.DUMMYFUNCTION("IMPORTRANGE(""https://docs.google.com/spreadsheets/d/11923uPwbBZFjjGgGUA6NLw09EwE0CqkOc4q9oUmW1yo/edit?usp=sharing"",""พิษณุโลก!L432"")"),47040)</f>
        <v>47040</v>
      </c>
      <c r="M537" s="168"/>
      <c r="N537" s="168">
        <f ca="1">IFERROR(__xludf.DUMMYFUNCTION("IMPORTRANGE(""https://docs.google.com/spreadsheets/d/11923uPwbBZFjjGgGUA6NLw09EwE0CqkOc4q9oUmW1yo/edit?usp=sharing"",""พิษณุโลก!M432"")"),41000)</f>
        <v>41000</v>
      </c>
      <c r="O537" s="168">
        <f t="shared" ca="1" si="118"/>
        <v>87.159863945578238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IFERROR(__xludf.DUMMYFUNCTION("IMPORTRANGE(""https://docs.google.com/spreadsheets/d/11923uPwbBZFjjGgGUA6NLw09EwE0CqkOc4q9oUmW1yo/edit?usp=sharing"",""พิษณุโลก!M436"")"),21120)</f>
        <v>21120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IFERROR(__xludf.DUMMYFUNCTION("IMPORTRANGE(""https://docs.google.com/spreadsheets/d/11923uPwbBZFjjGgGUA6NLw09EwE0CqkOc4q9oUmW1yo/edit?usp=sharing"",""พิษณุโลก!J446"")"),10005)</f>
        <v>10005</v>
      </c>
      <c r="K551" s="410">
        <f ca="1">IF(I551&gt;0,J551*100/I551,0)</f>
        <v>111.16666666666667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IFERROR(__xludf.DUMMYFUNCTION("IMPORTRANGE(""https://docs.google.com/spreadsheets/d/11923uPwbBZFjjGgGUA6NLw09EwE0CqkOc4q9oUmW1yo/edit?usp=sharing"",""พิษณุโลก!M446"")"),504407.949999999)</f>
        <v>504407.94999999902</v>
      </c>
      <c r="O551" s="411">
        <f t="shared" ref="O551:O555" ca="1" si="120">+IF(L551&gt;0,N551*100/L551,0)</f>
        <v>94.458417602996079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IFERROR(__xludf.DUMMYFUNCTION("IMPORTRANGE(""https://docs.google.com/spreadsheets/d/11923uPwbBZFjjGgGUA6NLw09EwE0CqkOc4q9oUmW1yo/edit?usp=sharing"",""พิษณุโลก!M448"")"),504407.949999999)</f>
        <v>504407.94999999902</v>
      </c>
      <c r="O553" s="168">
        <f t="shared" ca="1" si="120"/>
        <v>94.458417602996079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IFERROR(__xludf.DUMMYFUNCTION("IMPORTRANGE(""https://docs.google.com/spreadsheets/d/11923uPwbBZFjjGgGUA6NLw09EwE0CqkOc4q9oUmW1yo/edit?usp=sharing"",""พิษณุโลก!M450"")"),504407.949999999)</f>
        <v>504407.94999999902</v>
      </c>
      <c r="O555" s="168">
        <f t="shared" ca="1" si="120"/>
        <v>94.458417602996079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IFERROR(__xludf.DUMMYFUNCTION("IMPORTRANGE(""https://docs.google.com/spreadsheets/d/11923uPwbBZFjjGgGUA6NLw09EwE0CqkOc4q9oUmW1yo/edit?usp=sharing"",""พิษณุโลก!M453"")"),292637.11)</f>
        <v>292637.11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IFERROR(__xludf.DUMMYFUNCTION("IMPORTRANGE(""https://docs.google.com/spreadsheets/d/11923uPwbBZFjjGgGUA6NLw09EwE0CqkOc4q9oUmW1yo/edit?usp=sharing"",""พิษณุโลก!M454"")"),211770.84)</f>
        <v>211770.84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IFERROR(__xludf.DUMMYFUNCTION("IMPORTRANGE(""https://docs.google.com/spreadsheets/d/11923uPwbBZFjjGgGUA6NLw09EwE0CqkOc4q9oUmW1yo/edit?usp=sharing"",""พิษณุโลก!J455"")"),10005)</f>
        <v>10005</v>
      </c>
      <c r="K560" s="224">
        <f t="shared" ref="K560:K561" ca="1" si="121">IF(I560&gt;0,J560*100/I560,0)</f>
        <v>111.16666666666667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IFERROR(__xludf.DUMMYFUNCTION("IMPORTRANGE(""https://docs.google.com/spreadsheets/d/11923uPwbBZFjjGgGUA6NLw09EwE0CqkOc4q9oUmW1yo/edit?usp=sharing"",""พิษณุโลก!J456"")"),733)</f>
        <v>733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IFERROR(__xludf.DUMMYFUNCTION("IMPORTRANGE(""https://docs.google.com/spreadsheets/d/11923uPwbBZFjjGgGUA6NLw09EwE0CqkOc4q9oUmW1yo/edit?usp=sharing"",""พิษณุโลก!J459"")"),3950)</f>
        <v>3950</v>
      </c>
      <c r="K564" s="371">
        <f ca="1">IF(I564&gt;0,J564*100/I564,0)</f>
        <v>263.33333333333331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IFERROR(__xludf.DUMMYFUNCTION("IMPORTRANGE(""https://docs.google.com/spreadsheets/d/11923uPwbBZFjjGgGUA6NLw09EwE0CqkOc4q9oUmW1yo/edit?usp=sharing"",""พิษณุโลก!M459"")"),128195.92)</f>
        <v>128195.92</v>
      </c>
      <c r="O564" s="372">
        <f t="shared" ref="O564:O568" ca="1" si="122">+IF(L564&gt;0,N564*100/L564,0)</f>
        <v>88.876816417082637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IFERROR(__xludf.DUMMYFUNCTION("IMPORTRANGE(""https://docs.google.com/spreadsheets/d/11923uPwbBZFjjGgGUA6NLw09EwE0CqkOc4q9oUmW1yo/edit?usp=sharing"",""พิษณุโลก!M461"")"),128195.92)</f>
        <v>128195.92</v>
      </c>
      <c r="O566" s="168">
        <f t="shared" ca="1" si="122"/>
        <v>88.876816417082637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IFERROR(__xludf.DUMMYFUNCTION("IMPORTRANGE(""https://docs.google.com/spreadsheets/d/11923uPwbBZFjjGgGUA6NLw09EwE0CqkOc4q9oUmW1yo/edit?usp=sharing"",""พิษณุโลก!M463"")"),128195.92)</f>
        <v>128195.92</v>
      </c>
      <c r="O568" s="168">
        <f t="shared" ca="1" si="122"/>
        <v>88.876816417082637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IFERROR(__xludf.DUMMYFUNCTION("IMPORTRANGE(""https://docs.google.com/spreadsheets/d/11923uPwbBZFjjGgGUA6NLw09EwE0CqkOc4q9oUmW1yo/edit?usp=sharing"",""พิษณุโลก!M466"")"),92394.92)</f>
        <v>92394.92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IFERROR(__xludf.DUMMYFUNCTION("IMPORTRANGE(""https://docs.google.com/spreadsheets/d/11923uPwbBZFjjGgGUA6NLw09EwE0CqkOc4q9oUmW1yo/edit?usp=sharing"",""พิษณุโลก!M467"")"),35801)</f>
        <v>35801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IFERROR(__xludf.DUMMYFUNCTION("IMPORTRANGE(""https://docs.google.com/spreadsheets/d/11923uPwbBZFjjGgGUA6NLw09EwE0CqkOc4q9oUmW1yo/edit?usp=sharing"",""พิษณุโลก!J468"")"),3950)</f>
        <v>3950</v>
      </c>
      <c r="K573" s="201">
        <f ca="1">IF(I573&gt;0,J573*100/I573,0)</f>
        <v>263.33333333333331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IFERROR(__xludf.DUMMYFUNCTION("IMPORTRANGE(""https://docs.google.com/spreadsheets/d/11923uPwbBZFjjGgGUA6NLw09EwE0CqkOc4q9oUmW1yo/edit?usp=sharing"",""พิษณุโลก!J470"")"),12)</f>
        <v>12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IFERROR(__xludf.DUMMYFUNCTION("IMPORTRANGE(""https://docs.google.com/spreadsheets/d/11923uPwbBZFjjGgGUA6NLw09EwE0CqkOc4q9oUmW1yo/edit?usp=sharing"",""พิษณุโลก!J471"")"),513)</f>
        <v>513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IFERROR(__xludf.DUMMYFUNCTION("IMPORTRANGE(""https://docs.google.com/spreadsheets/d/11923uPwbBZFjjGgGUA6NLw09EwE0CqkOc4q9oUmW1yo/edit?usp=sharing"",""พิษณุโลก!J472"")"),3422)</f>
        <v>3422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IFERROR(__xludf.DUMMYFUNCTION("IMPORTRANGE(""https://docs.google.com/spreadsheets/d/11923uPwbBZFjjGgGUA6NLw09EwE0CqkOc4q9oUmW1yo/edit?usp=sharing"",""พิษณุโลก!J473"")"),15)</f>
        <v>15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IFERROR(__xludf.DUMMYFUNCTION("IMPORTRANGE(""https://docs.google.com/spreadsheets/d/11923uPwbBZFjjGgGUA6NLw09EwE0CqkOc4q9oUmW1yo/edit?usp=sharing"",""พิษณุโลก!J475"")"),4)</f>
        <v>4</v>
      </c>
      <c r="K580" s="371">
        <f ca="1">IF(I580&gt;0,J580*100/I580,0)</f>
        <v>16.666666666666668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IFERROR(__xludf.DUMMYFUNCTION("IMPORTRANGE(""https://docs.google.com/spreadsheets/d/11923uPwbBZFjjGgGUA6NLw09EwE0CqkOc4q9oUmW1yo/edit?usp=sharing"",""พิษณุโลก!M475"")"),61021)</f>
        <v>61021</v>
      </c>
      <c r="O580" s="372">
        <f t="shared" ref="O580:O584" ca="1" si="124">+IF(L580&gt;0,N580*100/L580,0)</f>
        <v>47.738296407560398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IFERROR(__xludf.DUMMYFUNCTION("IMPORTRANGE(""https://docs.google.com/spreadsheets/d/11923uPwbBZFjjGgGUA6NLw09EwE0CqkOc4q9oUmW1yo/edit?usp=sharing"",""พิษณุโลก!M477"")"),61021)</f>
        <v>61021</v>
      </c>
      <c r="O582" s="168">
        <f t="shared" ca="1" si="124"/>
        <v>47.738296407560398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IFERROR(__xludf.DUMMYFUNCTION("IMPORTRANGE(""https://docs.google.com/spreadsheets/d/11923uPwbBZFjjGgGUA6NLw09EwE0CqkOc4q9oUmW1yo/edit?usp=sharing"",""พิษณุโลก!M479"")"),61021)</f>
        <v>61021</v>
      </c>
      <c r="O584" s="168">
        <f t="shared" ca="1" si="124"/>
        <v>47.738296407560398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IFERROR(__xludf.DUMMYFUNCTION("IMPORTRANGE(""https://docs.google.com/spreadsheets/d/11923uPwbBZFjjGgGUA6NLw09EwE0CqkOc4q9oUmW1yo/edit?usp=sharing"",""พิษณุโลก!M483"")"),61021)</f>
        <v>61021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IFERROR(__xludf.DUMMYFUNCTION("IMPORTRANGE(""https://docs.google.com/spreadsheets/d/11923uPwbBZFjjGgGUA6NLw09EwE0CqkOc4q9oUmW1yo/edit?usp=sharing"",""พิษณุโลก!J490"")"),4)</f>
        <v>4</v>
      </c>
      <c r="K595" s="163">
        <f t="shared" ca="1" si="125"/>
        <v>16.666666666666668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IFERROR(__xludf.DUMMYFUNCTION("IMPORTRANGE(""https://docs.google.com/spreadsheets/d/11923uPwbBZFjjGgGUA6NLw09EwE0CqkOc4q9oUmW1yo/edit?usp=sharing"",""พิษณุโลก!J491"")"),4.96)</f>
        <v>4.96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IFERROR(__xludf.DUMMYFUNCTION("IMPORTRANGE(""https://docs.google.com/spreadsheets/d/11923uPwbBZFjjGgGUA6NLw09EwE0CqkOc4q9oUmW1yo/edit?usp=sharing"",""พิษณุโลก!M492"")"),1800)</f>
        <v>1800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IFERROR(__xludf.DUMMYFUNCTION("IMPORTRANGE(""https://docs.google.com/spreadsheets/d/11923uPwbBZFjjGgGUA6NLw09EwE0CqkOc4q9oUmW1yo/edit?usp=sharing"",""พิษณุโลก!M494"")"),1800)</f>
        <v>1800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IFERROR(__xludf.DUMMYFUNCTION("IMPORTRANGE(""https://docs.google.com/spreadsheets/d/11923uPwbBZFjjGgGUA6NLw09EwE0CqkOc4q9oUmW1yo/edit?usp=sharing"",""พิษณุโลก!M496"")"),1800)</f>
        <v>1800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IFERROR(__xludf.DUMMYFUNCTION("IMPORTRANGE(""https://docs.google.com/spreadsheets/d/11923uPwbBZFjjGgGUA6NLw09EwE0CqkOc4q9oUmW1yo/edit?usp=sharing"",""พิษณุโลก!J523"")"),3701988.65)</f>
        <v>3701988.65</v>
      </c>
      <c r="K628" s="342">
        <f t="shared" ref="K628:K635" ca="1" si="129">IF(I628&gt;0,J628*100/I628,0)</f>
        <v>95.161847586867822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IFERROR(__xludf.DUMMYFUNCTION("IMPORTRANGE(""https://docs.google.com/spreadsheets/d/11923uPwbBZFjjGgGUA6NLw09EwE0CqkOc4q9oUmW1yo/edit?usp=sharing"",""พิษณุโลก!J524"")"),281)</f>
        <v>281</v>
      </c>
      <c r="K629" s="342">
        <f t="shared" ca="1" si="129"/>
        <v>96.896551724137936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IFERROR(__xludf.DUMMYFUNCTION("IMPORTRANGE(""https://docs.google.com/spreadsheets/d/11923uPwbBZFjjGgGUA6NLw09EwE0CqkOc4q9oUmW1yo/edit?usp=sharing"",""พิษณุโลก!J525"")"),705626.96)</f>
        <v>705626.96</v>
      </c>
      <c r="K630" s="342">
        <f t="shared" ca="1" si="129"/>
        <v>27.544913933649841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IFERROR(__xludf.DUMMYFUNCTION("IMPORTRANGE(""https://docs.google.com/spreadsheets/d/11923uPwbBZFjjGgGUA6NLw09EwE0CqkOc4q9oUmW1yo/edit?usp=sharing"",""พิษณุโลก!J526"")"),97)</f>
        <v>97</v>
      </c>
      <c r="K631" s="342">
        <f t="shared" ca="1" si="129"/>
        <v>83.620689655172413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IFERROR(__xludf.DUMMYFUNCTION("IMPORTRANGE(""https://docs.google.com/spreadsheets/d/11923uPwbBZFjjGgGUA6NLw09EwE0CqkOc4q9oUmW1yo/edit?usp=sharing"",""พิษณุโลก!J529"")"),4000000)</f>
        <v>4000000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IFERROR(__xludf.DUMMYFUNCTION("IMPORTRANGE(""https://docs.google.com/spreadsheets/d/11923uPwbBZFjjGgGUA6NLw09EwE0CqkOc4q9oUmW1yo/edit?usp=sharing"",""พิษณุโลก!J530"")"),111)</f>
        <v>111</v>
      </c>
      <c r="K635" s="487">
        <f t="shared" ca="1" si="129"/>
        <v>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7586500</v>
      </c>
      <c r="M8" s="23">
        <f t="shared" ca="1" si="0"/>
        <v>4502834</v>
      </c>
      <c r="N8" s="23">
        <f t="shared" ca="1" si="0"/>
        <v>7135440</v>
      </c>
      <c r="O8" s="22">
        <f t="shared" ref="O8:O16" ca="1" si="1">IF(L8&gt;0,N8*100/L8,0)</f>
        <v>94.054438805773415</v>
      </c>
      <c r="P8" s="22">
        <f t="shared" ref="P8:P16" ca="1" si="2">IF(M8&gt;0,N8*100/M8,0)</f>
        <v>158.46553526068249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7586500</v>
      </c>
      <c r="M10" s="30">
        <f t="shared" ca="1" si="4"/>
        <v>4502834</v>
      </c>
      <c r="N10" s="30">
        <f t="shared" ca="1" si="4"/>
        <v>7135440</v>
      </c>
      <c r="O10" s="29">
        <f t="shared" ca="1" si="1"/>
        <v>94.054438805773415</v>
      </c>
      <c r="P10" s="29">
        <f t="shared" ca="1" si="2"/>
        <v>158.46553526068249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7353200</v>
      </c>
      <c r="M12" s="39">
        <f t="shared" ca="1" si="6"/>
        <v>4269534</v>
      </c>
      <c r="N12" s="39">
        <f t="shared" ca="1" si="6"/>
        <v>6902140</v>
      </c>
      <c r="O12" s="39">
        <f t="shared" ca="1" si="1"/>
        <v>93.865799923842687</v>
      </c>
      <c r="P12" s="39">
        <f t="shared" ca="1" si="2"/>
        <v>161.6602654997009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2004979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5348221</v>
      </c>
      <c r="M14" s="39">
        <f t="shared" si="8"/>
        <v>0</v>
      </c>
      <c r="N14" s="39">
        <f t="shared" ca="1" si="8"/>
        <v>2632606</v>
      </c>
      <c r="O14" s="39">
        <f t="shared" ca="1" si="1"/>
        <v>49.223956900808702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4502834</v>
      </c>
      <c r="M18" s="23">
        <f t="shared" ca="1" si="11"/>
        <v>4502834</v>
      </c>
      <c r="N18" s="23">
        <f t="shared" ca="1" si="11"/>
        <v>4502834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4502834</v>
      </c>
      <c r="M20" s="30">
        <f t="shared" ca="1" si="15"/>
        <v>4502834</v>
      </c>
      <c r="N20" s="30">
        <f t="shared" ca="1" si="15"/>
        <v>4502834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4269534</v>
      </c>
      <c r="M22" s="42">
        <f t="shared" ca="1" si="18"/>
        <v>4269534</v>
      </c>
      <c r="N22" s="39">
        <f t="shared" ca="1" si="18"/>
        <v>4269534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2004979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2264555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3083666</v>
      </c>
      <c r="M28" s="23">
        <f t="shared" si="23"/>
        <v>0</v>
      </c>
      <c r="N28" s="23">
        <f t="shared" ca="1" si="23"/>
        <v>2632606</v>
      </c>
      <c r="O28" s="22">
        <f t="shared" ref="O28:O30" ca="1" si="24">IF(L28&gt;0,N28*100/L28,0)</f>
        <v>85.372605204324984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3083666</v>
      </c>
      <c r="M30" s="30">
        <f t="shared" si="27"/>
        <v>0</v>
      </c>
      <c r="N30" s="30">
        <f t="shared" ca="1" si="27"/>
        <v>2632606</v>
      </c>
      <c r="O30" s="29">
        <f t="shared" ca="1" si="24"/>
        <v>85.372605204324984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3083666</v>
      </c>
      <c r="M32" s="39">
        <f t="shared" si="30"/>
        <v>0</v>
      </c>
      <c r="N32" s="39">
        <f t="shared" ca="1" si="30"/>
        <v>2632606</v>
      </c>
      <c r="O32" s="39">
        <f t="shared" ca="1" si="29"/>
        <v>85.372605204324984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3083666</v>
      </c>
      <c r="M34" s="39">
        <f t="shared" si="32"/>
        <v>0</v>
      </c>
      <c r="N34" s="39">
        <f t="shared" ca="1" si="32"/>
        <v>2632606</v>
      </c>
      <c r="O34" s="39">
        <f t="shared" ca="1" si="29"/>
        <v>85.372605204324984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4502834</v>
      </c>
      <c r="M37" s="55">
        <f t="shared" ca="1" si="33"/>
        <v>4502834</v>
      </c>
      <c r="N37" s="55">
        <f t="shared" ca="1" si="33"/>
        <v>4502834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978600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978600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IFERROR(__xludf.DUMMYFUNCTION("IMPORTRANGE(""https://docs.google.com/spreadsheets/d/1Yj_ptqi66GCucihVvJfMjLAmec39IyEx_6qawtMGysU/edit?usp=sharing"",""สบก!R29"")"),810100)</f>
        <v>810100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577379</v>
      </c>
      <c r="M53" s="121">
        <f t="shared" ca="1" si="39"/>
        <v>577379</v>
      </c>
      <c r="N53" s="121">
        <f t="shared" ca="1" si="39"/>
        <v>577379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577379</v>
      </c>
      <c r="M55" s="121">
        <f t="shared" ca="1" si="43"/>
        <v>577379</v>
      </c>
      <c r="N55" s="121">
        <f t="shared" ca="1" si="43"/>
        <v>577379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577379</v>
      </c>
      <c r="M57" s="50">
        <f ca="1">IFERROR(__xludf.DUMMYFUNCTION("IMPORTRANGE(""https://docs.google.com/spreadsheets/d/1Yj_ptqi66GCucihVvJfMjLAmec39IyEx_6qawtMGysU/edit?usp=sharing"",""สบก!Z29"")"),577379)</f>
        <v>577379</v>
      </c>
      <c r="N57" s="50">
        <f ca="1">IFERROR(__xludf.DUMMYFUNCTION("IMPORTRANGE(""https://docs.google.com/spreadsheets/d/1Yj_ptqi66GCucihVvJfMjLAmec39IyEx_6qawtMGysU/edit?usp=sharing"",""สบก!AA29"")"),577379)</f>
        <v>577379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IFERROR(__xludf.DUMMYFUNCTION("IMPORTRANGE(""https://docs.google.com/spreadsheets/d/1Yj_ptqi66GCucihVvJfMjLAmec39IyEx_6qawtMGysU/edit?usp=sharing"",""สบก!V29"")"),577379)</f>
        <v>577379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984120</v>
      </c>
      <c r="M66" s="152">
        <f t="shared" ca="1" si="45"/>
        <v>984120</v>
      </c>
      <c r="N66" s="152">
        <f t="shared" ca="1" si="45"/>
        <v>984120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984120</v>
      </c>
      <c r="M68" s="88">
        <f t="shared" ca="1" si="49"/>
        <v>984120</v>
      </c>
      <c r="N68" s="88">
        <f t="shared" ca="1" si="49"/>
        <v>984120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984120</v>
      </c>
      <c r="M70" s="167">
        <f ca="1">IFERROR(__xludf.DUMMYFUNCTION("IMPORTRANGE(""https://docs.google.com/spreadsheets/d/1Yj_ptqi66GCucihVvJfMjLAmec39IyEx_6qawtMGysU/edit?usp=sharing"",""สบก!AI29"")"),984120)</f>
        <v>984120</v>
      </c>
      <c r="N70" s="168">
        <f ca="1">IFERROR(__xludf.DUMMYFUNCTION("IMPORTRANGE(""https://docs.google.com/spreadsheets/d/1Yj_ptqi66GCucihVvJfMjLAmec39IyEx_6qawtMGysU/edit?usp=sharing"",""สบก!AJ29"")"),984120)</f>
        <v>984120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IFERROR(__xludf.DUMMYFUNCTION("IMPORTRANGE(""https://docs.google.com/spreadsheets/d/1Yj_ptqi66GCucihVvJfMjLAmec39IyEx_6qawtMGysU/edit?usp=sharing"",""สบก!AF29"")"),804620)</f>
        <v>804620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94370</v>
      </c>
      <c r="M118" s="152">
        <f t="shared" ca="1" si="58"/>
        <v>94370</v>
      </c>
      <c r="N118" s="152">
        <f t="shared" ca="1" si="58"/>
        <v>94370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94370</v>
      </c>
      <c r="M120" s="88">
        <f t="shared" ca="1" si="62"/>
        <v>94370</v>
      </c>
      <c r="N120" s="88">
        <f t="shared" ca="1" si="62"/>
        <v>94370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94370</v>
      </c>
      <c r="M122" s="167">
        <f ca="1">IFERROR(__xludf.DUMMYFUNCTION("IMPORTRANGE(""https://docs.google.com/spreadsheets/d/1Yj_ptqi66GCucihVvJfMjLAmec39IyEx_6qawtMGysU/edit?usp=sharing"",""สบก!BA29"")"),94370)</f>
        <v>94370</v>
      </c>
      <c r="N122" s="168">
        <f ca="1">IFERROR(__xludf.DUMMYFUNCTION("IMPORTRANGE(""https://docs.google.com/spreadsheets/d/1Yj_ptqi66GCucihVvJfMjLAmec39IyEx_6qawtMGysU/edit?usp=sharing"",""สบก!BB29"")"),94370)</f>
        <v>94370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IFERROR(__xludf.DUMMYFUNCTION("IMPORTRANGE(""https://docs.google.com/spreadsheets/d/1Yj_ptqi66GCucihVvJfMjLAmec39IyEx_6qawtMGysU/edit?usp=sharing"",""สบก!AX29"")"),94370)</f>
        <v>94370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310300</v>
      </c>
      <c r="M140" s="152">
        <f t="shared" ca="1" si="64"/>
        <v>310300</v>
      </c>
      <c r="N140" s="152">
        <f t="shared" ca="1" si="64"/>
        <v>310300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310300</v>
      </c>
      <c r="M142" s="88">
        <f t="shared" ca="1" si="68"/>
        <v>310300</v>
      </c>
      <c r="N142" s="88">
        <f t="shared" ca="1" si="68"/>
        <v>310300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310300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IFERROR(__xludf.DUMMYFUNCTION("IMPORTRANGE(""https://docs.google.com/spreadsheets/d/1Yj_ptqi66GCucihVvJfMjLAmec39IyEx_6qawtMGysU/edit?usp=sharing"",""สบก!BK29"")"),310300)</f>
        <v>310300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IFERROR(__xludf.DUMMYFUNCTION("IMPORTRANGE(""https://docs.google.com/spreadsheets/d/1Yj_ptqi66GCucihVvJfMjLAmec39IyEx_6qawtMGysU/edit?usp=sharing"",""สบก!BG29"")"),178300)</f>
        <v>178300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IFERROR(__xludf.DUMMYFUNCTION("IMPORTRANGE(""https://docs.google.com/spreadsheets/d/11923uPwbBZFjjGgGUA6NLw09EwE0CqkOc4q9oUmW1yo/edit?usp=sharing"",""เพชรบูรณ์!J84"")"),208)</f>
        <v>208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IFERROR(__xludf.DUMMYFUNCTION("IMPORTRANGE(""https://docs.google.com/spreadsheets/d/11923uPwbBZFjjGgGUA6NLw09EwE0CqkOc4q9oUmW1yo/edit?usp=sharing"",""เพชรบูรณ์!J85"")"),208)</f>
        <v>208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IFERROR(__xludf.DUMMYFUNCTION("IMPORTRANGE(""https://docs.google.com/spreadsheets/d/11923uPwbBZFjjGgGUA6NLw09EwE0CqkOc4q9oUmW1yo/edit?usp=sharing"",""เพชรบูรณ์!J114"")"),128000)</f>
        <v>128000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IFERROR(__xludf.DUMMYFUNCTION("IMPORTRANGE(""https://docs.google.com/spreadsheets/d/11923uPwbBZFjjGgGUA6NLw09EwE0CqkOc4q9oUmW1yo/edit?usp=sharing"",""เพชรบูรณ์!J125"")"),128000)</f>
        <v>128000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199000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199000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IFERROR(__xludf.DUMMYFUNCTION("IMPORTRANGE(""https://docs.google.com/spreadsheets/d/1Yj_ptqi66GCucihVvJfMjLAmec39IyEx_6qawtMGysU/edit?usp=sharing"",""สบก!CC29"")"),199000)</f>
        <v>199000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73700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73700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IFERROR(__xludf.DUMMYFUNCTION("IMPORTRANGE(""https://docs.google.com/spreadsheets/d/1Yj_ptqi66GCucihVvJfMjLAmec39IyEx_6qawtMGysU/edit?usp=sharing"",""สบก!CL29"")"),73700)</f>
        <v>73700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IFERROR(__xludf.DUMMYFUNCTION("IMPORTRANGE(""https://docs.google.com/spreadsheets/d/11923uPwbBZFjjGgGUA6NLw09EwE0CqkOc4q9oUmW1yo/edit?usp=sharing"",""เพชรบูรณ์!J228"")"),619)</f>
        <v>619</v>
      </c>
      <c r="K328" s="317">
        <f ca="1">IF(I328&gt;0,J328*100/I328,0)</f>
        <v>101.47540983606558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1264240</v>
      </c>
      <c r="M329" s="152">
        <f t="shared" ca="1" si="98"/>
        <v>1264240</v>
      </c>
      <c r="N329" s="152">
        <f t="shared" ca="1" si="98"/>
        <v>1264240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1264240</v>
      </c>
      <c r="M331" s="88">
        <f t="shared" ca="1" si="102"/>
        <v>1264240</v>
      </c>
      <c r="N331" s="88">
        <f t="shared" ca="1" si="102"/>
        <v>1264240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1199440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IFERROR(__xludf.DUMMYFUNCTION("IMPORTRANGE(""https://docs.google.com/spreadsheets/d/1Yj_ptqi66GCucihVvJfMjLAmec39IyEx_6qawtMGysU/edit?usp=sharing"",""สบก!DM29"")"),1199440)</f>
        <v>1199440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IFERROR(__xludf.DUMMYFUNCTION("IMPORTRANGE(""https://docs.google.com/spreadsheets/d/1Yj_ptqi66GCucihVvJfMjLAmec39IyEx_6qawtMGysU/edit?usp=sharing"",""สบก!DI29"")"),893440)</f>
        <v>893440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IFERROR(__xludf.DUMMYFUNCTION("IMPORTRANGE(""https://docs.google.com/spreadsheets/d/11923uPwbBZFjjGgGUA6NLw09EwE0CqkOc4q9oUmW1yo/edit?usp=sharing"",""เพชรบูรณ์!J234"")"),550)</f>
        <v>550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IFERROR(__xludf.DUMMYFUNCTION("IMPORTRANGE(""https://docs.google.com/spreadsheets/d/11923uPwbBZFjjGgGUA6NLw09EwE0CqkOc4q9oUmW1yo/edit?usp=sharing"",""เพชรบูรณ์!J235"")"),6227.61)</f>
        <v>6227.61</v>
      </c>
      <c r="K340" s="342">
        <f t="shared" ca="1" si="103"/>
        <v>105.19611486486487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IFERROR(__xludf.DUMMYFUNCTION("IMPORTRANGE(""https://docs.google.com/spreadsheets/d/11923uPwbBZFjjGgGUA6NLw09EwE0CqkOc4q9oUmW1yo/edit?usp=sharing"",""เพชรบูรณ์!J236"")"),773)</f>
        <v>773</v>
      </c>
      <c r="K341" s="342">
        <f t="shared" ca="1" si="103"/>
        <v>126.72131147540983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IFERROR(__xludf.DUMMYFUNCTION("IMPORTRANGE(""https://docs.google.com/spreadsheets/d/11923uPwbBZFjjGgGUA6NLw09EwE0CqkOc4q9oUmW1yo/edit?usp=sharing"",""เพชรบูรณ์!J237"")"),11346.04)</f>
        <v>11346.04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IFERROR(__xludf.DUMMYFUNCTION("IMPORTRANGE(""https://docs.google.com/spreadsheets/d/11923uPwbBZFjjGgGUA6NLw09EwE0CqkOc4q9oUmW1yo/edit?usp=sharing"",""เพชรบูรณ์!J240"")"),619)</f>
        <v>619</v>
      </c>
      <c r="K345" s="342">
        <f t="shared" ca="1" si="103"/>
        <v>101.47540983606558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IFERROR(__xludf.DUMMYFUNCTION("IMPORTRANGE(""https://docs.google.com/spreadsheets/d/11923uPwbBZFjjGgGUA6NLw09EwE0CqkOc4q9oUmW1yo/edit?usp=sharing"",""เพชรบูรณ์!J241"")"),9067.05)</f>
        <v>9067.0499999999993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IFERROR(__xludf.DUMMYFUNCTION("IMPORTRANGE(""https://docs.google.com/spreadsheets/d/11923uPwbBZFjjGgGUA6NLw09EwE0CqkOc4q9oUmW1yo/edit?usp=sharing"",""เพชรบูรณ์!L242"")"),3083666)</f>
        <v>3083666</v>
      </c>
      <c r="M347" s="357"/>
      <c r="N347" s="357">
        <f ca="1">IFERROR(__xludf.DUMMYFUNCTION("IMPORTRANGE(""https://docs.google.com/spreadsheets/d/11923uPwbBZFjjGgGUA6NLw09EwE0CqkOc4q9oUmW1yo/edit?usp=sharing"",""เพชรบูรณ์!M242"")"),2632606)</f>
        <v>2632606</v>
      </c>
      <c r="O347" s="357">
        <f ca="1">+IF(L347&gt;0,N347*100/L347,0)</f>
        <v>85.372605204324984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IFERROR(__xludf.DUMMYFUNCTION("IMPORTRANGE(""https://docs.google.com/spreadsheets/d/11923uPwbBZFjjGgGUA6NLw09EwE0CqkOc4q9oUmW1yo/edit?usp=sharing"",""เพชรบูรณ์!L244"")"),677540)</f>
        <v>677540</v>
      </c>
      <c r="M349" s="372"/>
      <c r="N349" s="372">
        <f ca="1">IFERROR(__xludf.DUMMYFUNCTION("IMPORTRANGE(""https://docs.google.com/spreadsheets/d/11923uPwbBZFjjGgGUA6NLw09EwE0CqkOc4q9oUmW1yo/edit?usp=sharing"",""เพชรบูรณ์!M244"")"),858230)</f>
        <v>858230</v>
      </c>
      <c r="O349" s="372">
        <f ca="1">+IF(L349&gt;0,N349*100/L349,0)</f>
        <v>126.66853617498597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IFERROR(__xludf.DUMMYFUNCTION("IMPORTRANGE(""https://docs.google.com/spreadsheets/d/11923uPwbBZFjjGgGUA6NLw09EwE0CqkOc4q9oUmW1yo/edit?usp=sharing"",""เพชรบูรณ์!L247"")"),677540)</f>
        <v>677540</v>
      </c>
      <c r="M352" s="165"/>
      <c r="N352" s="164">
        <f ca="1">IFERROR(__xludf.DUMMYFUNCTION("IMPORTRANGE(""https://docs.google.com/spreadsheets/d/11923uPwbBZFjjGgGUA6NLw09EwE0CqkOc4q9oUmW1yo/edit?usp=sharing"",""เพชรบูรณ์!M247"")"),858230)</f>
        <v>858230</v>
      </c>
      <c r="O352" s="165">
        <f t="shared" ca="1" si="105"/>
        <v>126.66853617498597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IFERROR(__xludf.DUMMYFUNCTION("IMPORTRANGE(""https://docs.google.com/spreadsheets/d/11923uPwbBZFjjGgGUA6NLw09EwE0CqkOc4q9oUmW1yo/edit?usp=sharing"",""เพชรบูรณ์!L249"")"),677540)</f>
        <v>677540</v>
      </c>
      <c r="M354" s="168"/>
      <c r="N354" s="167">
        <f ca="1">IFERROR(__xludf.DUMMYFUNCTION("IMPORTRANGE(""https://docs.google.com/spreadsheets/d/11923uPwbBZFjjGgGUA6NLw09EwE0CqkOc4q9oUmW1yo/edit?usp=sharing"",""เพชรบูรณ์!M249"")"),858230)</f>
        <v>858230</v>
      </c>
      <c r="O354" s="168">
        <f t="shared" ca="1" si="105"/>
        <v>126.66853617498597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IFERROR(__xludf.DUMMYFUNCTION("IMPORTRANGE(""https://docs.google.com/spreadsheets/d/11923uPwbBZFjjGgGUA6NLw09EwE0CqkOc4q9oUmW1yo/edit?usp=sharing"",""เพชรบูรณ์!M250"")"),281830)</f>
        <v>281830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IFERROR(__xludf.DUMMYFUNCTION("IMPORTRANGE(""https://docs.google.com/spreadsheets/d/11923uPwbBZFjjGgGUA6NLw09EwE0CqkOc4q9oUmW1yo/edit?usp=sharing"",""เพชรบูรณ์!M251"")"),357500)</f>
        <v>357500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IFERROR(__xludf.DUMMYFUNCTION("IMPORTRANGE(""https://docs.google.com/spreadsheets/d/11923uPwbBZFjjGgGUA6NLw09EwE0CqkOc4q9oUmW1yo/edit?usp=sharing"",""เพชรบูรณ์!M252"")"),131248)</f>
        <v>131248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IFERROR(__xludf.DUMMYFUNCTION("IMPORTRANGE(""https://docs.google.com/spreadsheets/d/11923uPwbBZFjjGgGUA6NLw09EwE0CqkOc4q9oUmW1yo/edit?usp=sharing"",""เพชรบูรณ์!M253"")"),87652)</f>
        <v>87652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IFERROR(__xludf.DUMMYFUNCTION("IMPORTRANGE(""https://docs.google.com/spreadsheets/d/11923uPwbBZFjjGgGUA6NLw09EwE0CqkOc4q9oUmW1yo/edit?usp=sharing"",""เพชรบูรณ์!M275"")"),403520)</f>
        <v>403520</v>
      </c>
      <c r="O380" s="372">
        <f ca="1">+IF(L380&gt;0,N380*100/L380,0)</f>
        <v>39.233072764749352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IFERROR(__xludf.DUMMYFUNCTION("IMPORTRANGE(""https://docs.google.com/spreadsheets/d/11923uPwbBZFjjGgGUA6NLw09EwE0CqkOc4q9oUmW1yo/edit?usp=sharing"",""เพชรบูรณ์!M278"")"),403520)</f>
        <v>403520</v>
      </c>
      <c r="O383" s="165">
        <f t="shared" ca="1" si="109"/>
        <v>39.233072764749352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IFERROR(__xludf.DUMMYFUNCTION("IMPORTRANGE(""https://docs.google.com/spreadsheets/d/11923uPwbBZFjjGgGUA6NLw09EwE0CqkOc4q9oUmW1yo/edit?usp=sharing"",""เพชรบูรณ์!M280"")"),403520)</f>
        <v>403520</v>
      </c>
      <c r="O385" s="168">
        <f t="shared" ca="1" si="109"/>
        <v>39.233072764749352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IFERROR(__xludf.DUMMYFUNCTION("IMPORTRANGE(""https://docs.google.com/spreadsheets/d/11923uPwbBZFjjGgGUA6NLw09EwE0CqkOc4q9oUmW1yo/edit?usp=sharing"",""เพชรบูรณ์!M283"")"),131248)</f>
        <v>131248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IFERROR(__xludf.DUMMYFUNCTION("IMPORTRANGE(""https://docs.google.com/spreadsheets/d/11923uPwbBZFjjGgGUA6NLw09EwE0CqkOc4q9oUmW1yo/edit?usp=sharing"",""เพชรบูรณ์!M284"")"),80534)</f>
        <v>80534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IFERROR(__xludf.DUMMYFUNCTION("IMPORTRANGE(""https://docs.google.com/spreadsheets/d/11923uPwbBZFjjGgGUA6NLw09EwE0CqkOc4q9oUmW1yo/edit?usp=sharing"",""เพชรบูรณ์!M296"")"),244540)</f>
        <v>244540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IFERROR(__xludf.DUMMYFUNCTION("IMPORTRANGE(""https://docs.google.com/spreadsheets/d/11923uPwbBZFjjGgGUA6NLw09EwE0CqkOc4q9oUmW1yo/edit?usp=sharing"",""เพชรบูรณ์!M299"")"),244540)</f>
        <v>244540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IFERROR(__xludf.DUMMYFUNCTION("IMPORTRANGE(""https://docs.google.com/spreadsheets/d/11923uPwbBZFjjGgGUA6NLw09EwE0CqkOc4q9oUmW1yo/edit?usp=sharing"",""เพชรบูรณ์!M301"")"),244540)</f>
        <v>244540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IFERROR(__xludf.DUMMYFUNCTION("IMPORTRANGE(""https://docs.google.com/spreadsheets/d/11923uPwbBZFjjGgGUA6NLw09EwE0CqkOc4q9oUmW1yo/edit?usp=sharing"",""เพชรบูรณ์!M305"")"),38040)</f>
        <v>38040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IFERROR(__xludf.DUMMYFUNCTION("IMPORTRANGE(""https://docs.google.com/spreadsheets/d/11923uPwbBZFjjGgGUA6NLw09EwE0CqkOc4q9oUmW1yo/edit?usp=sharing"",""เพชรบูรณ์!M330"")"),162000)</f>
        <v>162000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IFERROR(__xludf.DUMMYFUNCTION("IMPORTRANGE(""https://docs.google.com/spreadsheets/d/11923uPwbBZFjjGgGUA6NLw09EwE0CqkOc4q9oUmW1yo/edit?usp=sharing"",""เพชรบูรณ์!M332"")"),162000)</f>
        <v>162000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IFERROR(__xludf.DUMMYFUNCTION("IMPORTRANGE(""https://docs.google.com/spreadsheets/d/11923uPwbBZFjjGgGUA6NLw09EwE0CqkOc4q9oUmW1yo/edit?usp=sharing"",""เพชรบูรณ์!M334"")"),162000)</f>
        <v>162000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IFERROR(__xludf.DUMMYFUNCTION("IMPORTRANGE(""https://docs.google.com/spreadsheets/d/11923uPwbBZFjjGgGUA6NLw09EwE0CqkOc4q9oUmW1yo/edit?usp=sharing"",""เพชรบูรณ์!M338"")"),68840.5)</f>
        <v>68840.5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IFERROR(__xludf.DUMMYFUNCTION("IMPORTRANGE(""https://docs.google.com/spreadsheets/d/11923uPwbBZFjjGgGUA6NLw09EwE0CqkOc4q9oUmW1yo/edit?usp=sharing"",""เพชรบูรณ์!M350"")"),425376)</f>
        <v>425376</v>
      </c>
      <c r="O455" s="372">
        <f t="shared" ref="O455:O459" ca="1" si="116">+IF(L455&gt;0,N455*100/L455,0)</f>
        <v>98.746448270098611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IFERROR(__xludf.DUMMYFUNCTION("IMPORTRANGE(""https://docs.google.com/spreadsheets/d/11923uPwbBZFjjGgGUA6NLw09EwE0CqkOc4q9oUmW1yo/edit?usp=sharing"",""เพชรบูรณ์!M352"")"),425376)</f>
        <v>425376</v>
      </c>
      <c r="O457" s="168">
        <f t="shared" ca="1" si="116"/>
        <v>98.746448270098611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IFERROR(__xludf.DUMMYFUNCTION("IMPORTRANGE(""https://docs.google.com/spreadsheets/d/11923uPwbBZFjjGgGUA6NLw09EwE0CqkOc4q9oUmW1yo/edit?usp=sharing"",""เพชรบูรณ์!M354"")"),425376)</f>
        <v>425376</v>
      </c>
      <c r="O459" s="168">
        <f t="shared" ca="1" si="116"/>
        <v>98.746448270098611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IFERROR(__xludf.DUMMYFUNCTION("IMPORTRANGE(""https://docs.google.com/spreadsheets/d/11923uPwbBZFjjGgGUA6NLw09EwE0CqkOc4q9oUmW1yo/edit?usp=sharing"",""เพชรบูรณ์!M358"")"),425376)</f>
        <v>425376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IFERROR(__xludf.DUMMYFUNCTION("IMPORTRANGE(""https://docs.google.com/spreadsheets/d/11923uPwbBZFjjGgGUA6NLw09EwE0CqkOc4q9oUmW1yo/edit?usp=sharing"",""เพชรบูรณ์!J378"")"),47383)</f>
        <v>47383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IFERROR(__xludf.DUMMYFUNCTION("IMPORTRANGE(""https://docs.google.com/spreadsheets/d/11923uPwbBZFjjGgGUA6NLw09EwE0CqkOc4q9oUmW1yo/edit?usp=sharing"",""เพชรบูรณ์!J379"")"),2829)</f>
        <v>2829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IFERROR(__xludf.DUMMYFUNCTION("IMPORTRANGE(""https://docs.google.com/spreadsheets/d/11923uPwbBZFjjGgGUA6NLw09EwE0CqkOc4q9oUmW1yo/edit?usp=sharing"",""เพชรบูรณ์!J380"")"),101)</f>
        <v>101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IFERROR(__xludf.DUMMYFUNCTION("IMPORTRANGE(""https://docs.google.com/spreadsheets/d/11923uPwbBZFjjGgGUA6NLw09EwE0CqkOc4q9oUmW1yo/edit?usp=sharing"",""เพชรบูรณ์!J381"")"),5)</f>
        <v>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IFERROR(__xludf.DUMMYFUNCTION("IMPORTRANGE(""https://docs.google.com/spreadsheets/d/11923uPwbBZFjjGgGUA6NLw09EwE0CqkOc4q9oUmW1yo/edit?usp=sharing"",""เพชรบูรณ์!J382"")"),1864)</f>
        <v>1864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IFERROR(__xludf.DUMMYFUNCTION("IMPORTRANGE(""https://docs.google.com/spreadsheets/d/11923uPwbBZFjjGgGUA6NLw09EwE0CqkOc4q9oUmW1yo/edit?usp=sharing"",""เพชรบูรณ์!J383"")"),83)</f>
        <v>83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IFERROR(__xludf.DUMMYFUNCTION("IMPORTRANGE(""https://docs.google.com/spreadsheets/d/11923uPwbBZFjjGgGUA6NLw09EwE0CqkOc4q9oUmW1yo/edit?usp=sharing"",""เพชรบูรณ์!J384"")"),1864)</f>
        <v>1864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IFERROR(__xludf.DUMMYFUNCTION("IMPORTRANGE(""https://docs.google.com/spreadsheets/d/11923uPwbBZFjjGgGUA6NLw09EwE0CqkOc4q9oUmW1yo/edit?usp=sharing"",""เพชรบูรณ์!J385"")"),83)</f>
        <v>83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IFERROR(__xludf.DUMMYFUNCTION("IMPORTRANGE(""https://docs.google.com/spreadsheets/d/11923uPwbBZFjjGgGUA6NLw09EwE0CqkOc4q9oUmW1yo/edit?usp=sharing"",""เพชรบูรณ์!J388"")"),6362)</f>
        <v>6362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IFERROR(__xludf.DUMMYFUNCTION("IMPORTRANGE(""https://docs.google.com/spreadsheets/d/11923uPwbBZFjjGgGUA6NLw09EwE0CqkOc4q9oUmW1yo/edit?usp=sharing"",""เพชรบูรณ์!J389"")"),302)</f>
        <v>302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IFERROR(__xludf.DUMMYFUNCTION("IMPORTRANGE(""https://docs.google.com/spreadsheets/d/11923uPwbBZFjjGgGUA6NLw09EwE0CqkOc4q9oUmW1yo/edit?usp=sharing"",""เพชรบูรณ์!J392"")"),3349)</f>
        <v>3349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IFERROR(__xludf.DUMMYFUNCTION("IMPORTRANGE(""https://docs.google.com/spreadsheets/d/11923uPwbBZFjjGgGUA6NLw09EwE0CqkOc4q9oUmW1yo/edit?usp=sharing"",""เพชรบูรณ์!J393"")"),3349)</f>
        <v>3349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IFERROR(__xludf.DUMMYFUNCTION("IMPORTRANGE(""https://docs.google.com/spreadsheets/d/11923uPwbBZFjjGgGUA6NLw09EwE0CqkOc4q9oUmW1yo/edit?usp=sharing"",""เพชรบูรณ์!J394"")"),281)</f>
        <v>281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IFERROR(__xludf.DUMMYFUNCTION("IMPORTRANGE(""https://docs.google.com/spreadsheets/d/11923uPwbBZFjjGgGUA6NLw09EwE0CqkOc4q9oUmW1yo/edit?usp=sharing"",""เพชรบูรณ์!J395"")"),3266)</f>
        <v>3266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IFERROR(__xludf.DUMMYFUNCTION("IMPORTRANGE(""https://docs.google.com/spreadsheets/d/11923uPwbBZFjjGgGUA6NLw09EwE0CqkOc4q9oUmW1yo/edit?usp=sharing"",""เพชรบูรณ์!J396"")"),273)</f>
        <v>273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IFERROR(__xludf.DUMMYFUNCTION("IMPORTRANGE(""https://docs.google.com/spreadsheets/d/11923uPwbBZFjjGgGUA6NLw09EwE0CqkOc4q9oUmW1yo/edit?usp=sharing"",""เพชรบูรณ์!J397"")"),3037)</f>
        <v>3037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IFERROR(__xludf.DUMMYFUNCTION("IMPORTRANGE(""https://docs.google.com/spreadsheets/d/11923uPwbBZFjjGgGUA6NLw09EwE0CqkOc4q9oUmW1yo/edit?usp=sharing"",""เพชรบูรณ์!J398"")"),254)</f>
        <v>254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IFERROR(__xludf.DUMMYFUNCTION("IMPORTRANGE(""https://docs.google.com/spreadsheets/d/11923uPwbBZFjjGgGUA6NLw09EwE0CqkOc4q9oUmW1yo/edit?usp=sharing"",""เพชรบูรณ์!J399"")"),229)</f>
        <v>229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IFERROR(__xludf.DUMMYFUNCTION("IMPORTRANGE(""https://docs.google.com/spreadsheets/d/11923uPwbBZFjjGgGUA6NLw09EwE0CqkOc4q9oUmW1yo/edit?usp=sharing"",""เพชรบูรณ์!J400"")"),19)</f>
        <v>19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IFERROR(__xludf.DUMMYFUNCTION("IMPORTRANGE(""https://docs.google.com/spreadsheets/d/11923uPwbBZFjjGgGUA6NLw09EwE0CqkOc4q9oUmW1yo/edit?usp=sharing"",""เพชรบูรณ์!J403"")"),69)</f>
        <v>69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IFERROR(__xludf.DUMMYFUNCTION("IMPORTRANGE(""https://docs.google.com/spreadsheets/d/11923uPwbBZFjjGgGUA6NLw09EwE0CqkOc4q9oUmW1yo/edit?usp=sharing"",""เพชรบูรณ์!J404"")"),7)</f>
        <v>7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IFERROR(__xludf.DUMMYFUNCTION("IMPORTRANGE(""https://docs.google.com/spreadsheets/d/11923uPwbBZFjjGgGUA6NLw09EwE0CqkOc4q9oUmW1yo/edit?usp=sharing"",""เพชรบูรณ์!J405"")"),69)</f>
        <v>69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IFERROR(__xludf.DUMMYFUNCTION("IMPORTRANGE(""https://docs.google.com/spreadsheets/d/11923uPwbBZFjjGgGUA6NLw09EwE0CqkOc4q9oUmW1yo/edit?usp=sharing"",""เพชรบูรณ์!J406"")"),7)</f>
        <v>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IFERROR(__xludf.DUMMYFUNCTION("IMPORTRANGE(""https://docs.google.com/spreadsheets/d/11923uPwbBZFjjGgGUA6NLw09EwE0CqkOc4q9oUmW1yo/edit?usp=sharing"",""เพชรบูรณ์!M433"")"),24150)</f>
        <v>24150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IFERROR(__xludf.DUMMYFUNCTION("IMPORTRANGE(""https://docs.google.com/spreadsheets/d/11923uPwbBZFjjGgGUA6NLw09EwE0CqkOc4q9oUmW1yo/edit?usp=sharing"",""เพชรบูรณ์!M436"")"),10190)</f>
        <v>10190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IFERROR(__xludf.DUMMYFUNCTION("IMPORTRANGE(""https://docs.google.com/spreadsheets/d/11923uPwbBZFjjGgGUA6NLw09EwE0CqkOc4q9oUmW1yo/edit?usp=sharing"",""เพชรบูรณ์!J459"")"),12085)</f>
        <v>12085</v>
      </c>
      <c r="K564" s="371">
        <f ca="1">IF(I564&gt;0,J564*100/I564,0)</f>
        <v>313.89610389610391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IFERROR(__xludf.DUMMYFUNCTION("IMPORTRANGE(""https://docs.google.com/spreadsheets/d/11923uPwbBZFjjGgGUA6NLw09EwE0CqkOc4q9oUmW1yo/edit?usp=sharing"",""เพชรบูรณ์!M459"")"),157200)</f>
        <v>157200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IFERROR(__xludf.DUMMYFUNCTION("IMPORTRANGE(""https://docs.google.com/spreadsheets/d/11923uPwbBZFjjGgGUA6NLw09EwE0CqkOc4q9oUmW1yo/edit?usp=sharing"",""เพชรบูรณ์!M461"")"),157200)</f>
        <v>157200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IFERROR(__xludf.DUMMYFUNCTION("IMPORTRANGE(""https://docs.google.com/spreadsheets/d/11923uPwbBZFjjGgGUA6NLw09EwE0CqkOc4q9oUmW1yo/edit?usp=sharing"",""เพชรบูรณ์!M463"")"),157200)</f>
        <v>157200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IFERROR(__xludf.DUMMYFUNCTION("IMPORTRANGE(""https://docs.google.com/spreadsheets/d/11923uPwbBZFjjGgGUA6NLw09EwE0CqkOc4q9oUmW1yo/edit?usp=sharing"",""เพชรบูรณ์!M467"")"),62286)</f>
        <v>62286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IFERROR(__xludf.DUMMYFUNCTION("IMPORTRANGE(""https://docs.google.com/spreadsheets/d/11923uPwbBZFjjGgGUA6NLw09EwE0CqkOc4q9oUmW1yo/edit?usp=sharing"",""เพชรบูรณ์!J468"")"),12085)</f>
        <v>12085</v>
      </c>
      <c r="K573" s="201">
        <f ca="1">IF(I573&gt;0,J573*100/I573,0)</f>
        <v>313.89610389610391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IFERROR(__xludf.DUMMYFUNCTION("IMPORTRANGE(""https://docs.google.com/spreadsheets/d/11923uPwbBZFjjGgGUA6NLw09EwE0CqkOc4q9oUmW1yo/edit?usp=sharing"",""เพชรบูรณ์!J472"")"),10642)</f>
        <v>10642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IFERROR(__xludf.DUMMYFUNCTION("IMPORTRANGE(""https://docs.google.com/spreadsheets/d/11923uPwbBZFjjGgGUA6NLw09EwE0CqkOc4q9oUmW1yo/edit?usp=sharing"",""เพชรบูรณ์!J474"")"),597)</f>
        <v>597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IFERROR(__xludf.DUMMYFUNCTION("IMPORTRANGE(""https://docs.google.com/spreadsheets/d/11923uPwbBZFjjGgGUA6NLw09EwE0CqkOc4q9oUmW1yo/edit?usp=sharing"",""เพชรบูรณ์!J475"")"),175)</f>
        <v>175</v>
      </c>
      <c r="K580" s="371">
        <f ca="1">IF(I580&gt;0,J580*100/I580,0)</f>
        <v>116.66666666666667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IFERROR(__xludf.DUMMYFUNCTION("IMPORTRANGE(""https://docs.google.com/spreadsheets/d/11923uPwbBZFjjGgGUA6NLw09EwE0CqkOc4q9oUmW1yo/edit?usp=sharing"",""เพชรบูรณ์!M475"")"),346950)</f>
        <v>346950</v>
      </c>
      <c r="O580" s="372">
        <f t="shared" ref="O580:O584" ca="1" si="124">+IF(L580&gt;0,N580*100/L580,0)</f>
        <v>100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IFERROR(__xludf.DUMMYFUNCTION("IMPORTRANGE(""https://docs.google.com/spreadsheets/d/11923uPwbBZFjjGgGUA6NLw09EwE0CqkOc4q9oUmW1yo/edit?usp=sharing"",""เพชรบูรณ์!M477"")"),346950)</f>
        <v>346950</v>
      </c>
      <c r="O582" s="168">
        <f t="shared" ca="1" si="124"/>
        <v>100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IFERROR(__xludf.DUMMYFUNCTION("IMPORTRANGE(""https://docs.google.com/spreadsheets/d/11923uPwbBZFjjGgGUA6NLw09EwE0CqkOc4q9oUmW1yo/edit?usp=sharing"",""เพชรบูรณ์!M479"")"),346950)</f>
        <v>346950</v>
      </c>
      <c r="O584" s="168">
        <f t="shared" ca="1" si="124"/>
        <v>100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IFERROR(__xludf.DUMMYFUNCTION("IMPORTRANGE(""https://docs.google.com/spreadsheets/d/11923uPwbBZFjjGgGUA6NLw09EwE0CqkOc4q9oUmW1yo/edit?usp=sharing"",""เพชรบูรณ์!M482"")"),125026)</f>
        <v>125026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IFERROR(__xludf.DUMMYFUNCTION("IMPORTRANGE(""https://docs.google.com/spreadsheets/d/11923uPwbBZFjjGgGUA6NLw09EwE0CqkOc4q9oUmW1yo/edit?usp=sharing"",""เพชรบูรณ์!M483"")"),221924)</f>
        <v>221924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IFERROR(__xludf.DUMMYFUNCTION("IMPORTRANGE(""https://docs.google.com/spreadsheets/d/11923uPwbBZFjjGgGUA6NLw09EwE0CqkOc4q9oUmW1yo/edit?usp=sharing"",""เพชรบูรณ์!J484"")"),119)</f>
        <v>119</v>
      </c>
      <c r="K589" s="163">
        <f t="shared" ref="K589:K596" ca="1" si="125">IF(I589&gt;0,J589*100/I589,0)</f>
        <v>79.333333333333329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IFERROR(__xludf.DUMMYFUNCTION("IMPORTRANGE(""https://docs.google.com/spreadsheets/d/11923uPwbBZFjjGgGUA6NLw09EwE0CqkOc4q9oUmW1yo/edit?usp=sharing"",""เพชรบูรณ์!J485"")"),82)</f>
        <v>82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IFERROR(__xludf.DUMMYFUNCTION("IMPORTRANGE(""https://docs.google.com/spreadsheets/d/11923uPwbBZFjjGgGUA6NLw09EwE0CqkOc4q9oUmW1yo/edit?usp=sharing"",""เพชรบูรณ์!J486"")"),164)</f>
        <v>164</v>
      </c>
      <c r="K591" s="163">
        <f t="shared" ca="1" si="125"/>
        <v>109.33333333333333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IFERROR(__xludf.DUMMYFUNCTION("IMPORTRANGE(""https://docs.google.com/spreadsheets/d/11923uPwbBZFjjGgGUA6NLw09EwE0CqkOc4q9oUmW1yo/edit?usp=sharing"",""เพชรบูรณ์!J487"")"),99.96)</f>
        <v>99.96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IFERROR(__xludf.DUMMYFUNCTION("IMPORTRANGE(""https://docs.google.com/spreadsheets/d/11923uPwbBZFjjGgGUA6NLw09EwE0CqkOc4q9oUmW1yo/edit?usp=sharing"",""เพชรบูรณ์!J488"")"),139)</f>
        <v>139</v>
      </c>
      <c r="K593" s="163">
        <f t="shared" ca="1" si="125"/>
        <v>92.666666666666671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IFERROR(__xludf.DUMMYFUNCTION("IMPORTRANGE(""https://docs.google.com/spreadsheets/d/11923uPwbBZFjjGgGUA6NLw09EwE0CqkOc4q9oUmW1yo/edit?usp=sharing"",""เพชรบูรณ์!J489"")"),81.3)</f>
        <v>81.3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IFERROR(__xludf.DUMMYFUNCTION("IMPORTRANGE(""https://docs.google.com/spreadsheets/d/11923uPwbBZFjjGgGUA6NLw09EwE0CqkOc4q9oUmW1yo/edit?usp=sharing"",""เพชรบูรณ์!J490"")"),175)</f>
        <v>175</v>
      </c>
      <c r="K595" s="163">
        <f t="shared" ca="1" si="125"/>
        <v>116.66666666666667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IFERROR(__xludf.DUMMYFUNCTION("IMPORTRANGE(""https://docs.google.com/spreadsheets/d/11923uPwbBZFjjGgGUA6NLw09EwE0CqkOc4q9oUmW1yo/edit?usp=sharing"",""เพชรบูรณ์!J491"")"),101.87)</f>
        <v>101.87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IFERROR(__xludf.DUMMYFUNCTION("IMPORTRANGE(""https://docs.google.com/spreadsheets/d/11923uPwbBZFjjGgGUA6NLw09EwE0CqkOc4q9oUmW1yo/edit?usp=sharing"",""เพชรบูรณ์!L492"")"),1800)</f>
        <v>1800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IFERROR(__xludf.DUMMYFUNCTION("IMPORTRANGE(""https://docs.google.com/spreadsheets/d/11923uPwbBZFjjGgGUA6NLw09EwE0CqkOc4q9oUmW1yo/edit?usp=sharing"",""เพชรบูรณ์!L494"")"),1800)</f>
        <v>1800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IFERROR(__xludf.DUMMYFUNCTION("IMPORTRANGE(""https://docs.google.com/spreadsheets/d/11923uPwbBZFjjGgGUA6NLw09EwE0CqkOc4q9oUmW1yo/edit?usp=sharing"",""เพชรบูรณ์!L496"")"),1800)</f>
        <v>1800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IFERROR(__xludf.DUMMYFUNCTION("IMPORTRANGE(""https://docs.google.com/spreadsheets/d/11923uPwbBZFjjGgGUA6NLw09EwE0CqkOc4q9oUmW1yo/edit?usp=sharing"",""เพชรบูรณ์!I523"")"),19149905.03)</f>
        <v>19149905.030000001</v>
      </c>
      <c r="J628" s="341">
        <f ca="1">IFERROR(__xludf.DUMMYFUNCTION("IMPORTRANGE(""https://docs.google.com/spreadsheets/d/11923uPwbBZFjjGgGUA6NLw09EwE0CqkOc4q9oUmW1yo/edit?usp=sharing"",""เพชรบูรณ์!J523"")"),13929138.32)</f>
        <v>13929138.32</v>
      </c>
      <c r="K628" s="342">
        <f t="shared" ref="K628:K635" ca="1" si="129">IF(I628&gt;0,J628*100/I628,0)</f>
        <v>72.737375450054643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IFERROR(__xludf.DUMMYFUNCTION("IMPORTRANGE(""https://docs.google.com/spreadsheets/d/11923uPwbBZFjjGgGUA6NLw09EwE0CqkOc4q9oUmW1yo/edit?usp=sharing"",""เพชรบูรณ์!J524"")"),505)</f>
        <v>505</v>
      </c>
      <c r="K629" s="342">
        <f t="shared" ca="1" si="129"/>
        <v>77.217125382262992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IFERROR(__xludf.DUMMYFUNCTION("IMPORTRANGE(""https://docs.google.com/spreadsheets/d/11923uPwbBZFjjGgGUA6NLw09EwE0CqkOc4q9oUmW1yo/edit?usp=sharing"",""เพชรบูรณ์!J525"")"),1943026.98)</f>
        <v>1943026.98</v>
      </c>
      <c r="K630" s="342">
        <f t="shared" ca="1" si="129"/>
        <v>6.9329505663203905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IFERROR(__xludf.DUMMYFUNCTION("IMPORTRANGE(""https://docs.google.com/spreadsheets/d/11923uPwbBZFjjGgGUA6NLw09EwE0CqkOc4q9oUmW1yo/edit?usp=sharing"",""เพชรบูรณ์!J526"")"),336)</f>
        <v>336</v>
      </c>
      <c r="K631" s="342">
        <f t="shared" ca="1" si="129"/>
        <v>32.653061224489797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IFERROR(__xludf.DUMMYFUNCTION("IMPORTRANGE(""https://docs.google.com/spreadsheets/d/11923uPwbBZFjjGgGUA6NLw09EwE0CqkOc4q9oUmW1yo/edit?usp=sharing"",""เพชรบูรณ์!J527"")"),942591.86)</f>
        <v>942591.86</v>
      </c>
      <c r="K632" s="342">
        <f t="shared" ca="1" si="129"/>
        <v>35.672916840724703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IFERROR(__xludf.DUMMYFUNCTION("IMPORTRANGE(""https://docs.google.com/spreadsheets/d/11923uPwbBZFjjGgGUA6NLw09EwE0CqkOc4q9oUmW1yo/edit?usp=sharing"",""เพชรบูรณ์!J528"")"),86)</f>
        <v>86</v>
      </c>
      <c r="K633" s="342">
        <f t="shared" ca="1" si="129"/>
        <v>64.661654135338352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IFERROR(__xludf.DUMMYFUNCTION("IMPORTRANGE(""https://docs.google.com/spreadsheets/d/11923uPwbBZFjjGgGUA6NLw09EwE0CqkOc4q9oUmW1yo/edit?usp=sharing"",""เพชรบูรณ์!J529"")"),12000000)</f>
        <v>12000000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IFERROR(__xludf.DUMMYFUNCTION("IMPORTRANGE(""https://docs.google.com/spreadsheets/d/11923uPwbBZFjjGgGUA6NLw09EwE0CqkOc4q9oUmW1yo/edit?usp=sharing"",""เพชรบูรณ์!J530"")"),351)</f>
        <v>351</v>
      </c>
      <c r="K635" s="487">
        <f t="shared" ca="1" si="129"/>
        <v>117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15387206</v>
      </c>
      <c r="M8" s="23">
        <f t="shared" ca="1" si="0"/>
        <v>13499546</v>
      </c>
      <c r="N8" s="23">
        <f t="shared" ca="1" si="0"/>
        <v>15161443.309999999</v>
      </c>
      <c r="O8" s="22">
        <f t="shared" ref="O8:O16" ca="1" si="1">IF(L8&gt;0,N8*100/L8,0)</f>
        <v>98.532789578562856</v>
      </c>
      <c r="P8" s="22">
        <f t="shared" ref="P8:P16" ca="1" si="2">IF(M8&gt;0,N8*100/M8,0)</f>
        <v>112.31076445089337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15387206</v>
      </c>
      <c r="M10" s="30">
        <f t="shared" ca="1" si="4"/>
        <v>13499546</v>
      </c>
      <c r="N10" s="30">
        <f t="shared" ca="1" si="4"/>
        <v>15161443.309999999</v>
      </c>
      <c r="O10" s="29">
        <f t="shared" ca="1" si="1"/>
        <v>98.532789578562856</v>
      </c>
      <c r="P10" s="29">
        <f t="shared" ca="1" si="2"/>
        <v>112.31076445089337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5253694</v>
      </c>
      <c r="M12" s="39">
        <f t="shared" ca="1" si="6"/>
        <v>3366034</v>
      </c>
      <c r="N12" s="39">
        <f t="shared" ca="1" si="6"/>
        <v>5030067.45</v>
      </c>
      <c r="O12" s="39">
        <f t="shared" ca="1" si="1"/>
        <v>95.743441662190449</v>
      </c>
      <c r="P12" s="39">
        <f t="shared" ca="1" si="2"/>
        <v>149.43602619581384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1944147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3309547</v>
      </c>
      <c r="M14" s="39">
        <f t="shared" si="8"/>
        <v>0</v>
      </c>
      <c r="N14" s="39">
        <f t="shared" ca="1" si="8"/>
        <v>1664033.45</v>
      </c>
      <c r="O14" s="39">
        <f t="shared" ca="1" si="1"/>
        <v>50.279795089781167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10133512</v>
      </c>
      <c r="M16" s="39">
        <f t="shared" ca="1" si="10"/>
        <v>10133512</v>
      </c>
      <c r="N16" s="39">
        <f t="shared" ca="1" si="10"/>
        <v>10131375.859999999</v>
      </c>
      <c r="O16" s="50">
        <f t="shared" ca="1" si="1"/>
        <v>99.978920042725562</v>
      </c>
      <c r="P16" s="50">
        <f t="shared" ca="1" si="2"/>
        <v>99.978920042725562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13499546</v>
      </c>
      <c r="M18" s="23">
        <f t="shared" ca="1" si="11"/>
        <v>13499546</v>
      </c>
      <c r="N18" s="23">
        <f t="shared" ca="1" si="11"/>
        <v>13497409.859999999</v>
      </c>
      <c r="O18" s="22">
        <f t="shared" ref="O18:O20" ca="1" si="12">IF(L18&gt;0,N18*100/L18,0)</f>
        <v>99.984176208592501</v>
      </c>
      <c r="P18" s="22">
        <f t="shared" ref="P18:P26" ca="1" si="13">IF(M18&gt;0,N18*100/M18,0)</f>
        <v>99.984176208592501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13499546</v>
      </c>
      <c r="M20" s="30">
        <f t="shared" ca="1" si="15"/>
        <v>13499546</v>
      </c>
      <c r="N20" s="30">
        <f t="shared" ca="1" si="15"/>
        <v>13497409.859999999</v>
      </c>
      <c r="O20" s="29">
        <f t="shared" ca="1" si="12"/>
        <v>99.984176208592501</v>
      </c>
      <c r="P20" s="29">
        <f t="shared" ca="1" si="13"/>
        <v>99.984176208592501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3366034</v>
      </c>
      <c r="M22" s="42">
        <f t="shared" ca="1" si="18"/>
        <v>3366034</v>
      </c>
      <c r="N22" s="39">
        <f t="shared" ca="1" si="18"/>
        <v>3366034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1944147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1421887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10133512</v>
      </c>
      <c r="M26" s="50">
        <f t="shared" ca="1" si="22"/>
        <v>10133512</v>
      </c>
      <c r="N26" s="50">
        <f t="shared" ca="1" si="22"/>
        <v>10131375.859999999</v>
      </c>
      <c r="O26" s="50">
        <f t="shared" ca="1" si="17"/>
        <v>99.978920042725562</v>
      </c>
      <c r="P26" s="50">
        <f t="shared" ca="1" si="13"/>
        <v>99.978920042725562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1887660</v>
      </c>
      <c r="M28" s="23">
        <f t="shared" si="23"/>
        <v>0</v>
      </c>
      <c r="N28" s="23">
        <f t="shared" ca="1" si="23"/>
        <v>1664033.45</v>
      </c>
      <c r="O28" s="22">
        <f t="shared" ref="O28:O30" ca="1" si="24">IF(L28&gt;0,N28*100/L28,0)</f>
        <v>88.153239990252487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1887660</v>
      </c>
      <c r="M30" s="30">
        <f t="shared" si="27"/>
        <v>0</v>
      </c>
      <c r="N30" s="30">
        <f t="shared" ca="1" si="27"/>
        <v>1664033.45</v>
      </c>
      <c r="O30" s="29">
        <f t="shared" ca="1" si="24"/>
        <v>88.153239990252487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1887660</v>
      </c>
      <c r="M32" s="39">
        <f t="shared" si="30"/>
        <v>0</v>
      </c>
      <c r="N32" s="39">
        <f t="shared" ca="1" si="30"/>
        <v>1664033.45</v>
      </c>
      <c r="O32" s="39">
        <f t="shared" ca="1" si="29"/>
        <v>88.153239990252487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1887660</v>
      </c>
      <c r="M34" s="39">
        <f t="shared" si="32"/>
        <v>0</v>
      </c>
      <c r="N34" s="39">
        <f t="shared" ca="1" si="32"/>
        <v>1664033.45</v>
      </c>
      <c r="O34" s="39">
        <f t="shared" ca="1" si="29"/>
        <v>88.153239990252487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13499546</v>
      </c>
      <c r="M37" s="55">
        <f t="shared" ca="1" si="33"/>
        <v>13499546</v>
      </c>
      <c r="N37" s="55">
        <f t="shared" ca="1" si="33"/>
        <v>13497409.859999999</v>
      </c>
      <c r="O37" s="56">
        <f t="shared" ca="1" si="29"/>
        <v>99.984176208592501</v>
      </c>
      <c r="P37" s="56">
        <f t="shared" ca="1" si="25"/>
        <v>99.984176208592501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7573159</v>
      </c>
      <c r="M41" s="79">
        <f t="shared" ca="1" si="34"/>
        <v>7573159</v>
      </c>
      <c r="N41" s="79">
        <f t="shared" ca="1" si="34"/>
        <v>7573158.6200000001</v>
      </c>
      <c r="O41" s="78">
        <f t="shared" ref="O41:O43" ca="1" si="35">IF(L41&gt;0,N41*100/L41,0)</f>
        <v>99.999994982278864</v>
      </c>
      <c r="P41" s="78">
        <f t="shared" ref="P41:P43" ca="1" si="36">IF(M41&gt;0,N41*100/M41,0)</f>
        <v>99.999994982278864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7573159</v>
      </c>
      <c r="M43" s="79">
        <f t="shared" ca="1" si="38"/>
        <v>7573159</v>
      </c>
      <c r="N43" s="79">
        <f t="shared" ca="1" si="38"/>
        <v>7573158.6200000001</v>
      </c>
      <c r="O43" s="78">
        <f t="shared" ca="1" si="35"/>
        <v>99.999994982278864</v>
      </c>
      <c r="P43" s="78">
        <f t="shared" ca="1" si="36"/>
        <v>99.999994982278864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652457</v>
      </c>
      <c r="M45" s="50">
        <f ca="1">IFERROR(__xludf.DUMMYFUNCTION("IMPORTRANGE(""https://docs.google.com/spreadsheets/d/1Yj_ptqi66GCucihVvJfMjLAmec39IyEx_6qawtMGysU/edit?usp=sharing"",""สบก!Q30"")"),652457)</f>
        <v>652457</v>
      </c>
      <c r="N45" s="50">
        <f ca="1">IFERROR(__xludf.DUMMYFUNCTION("IMPORTRANGE(""https://docs.google.com/spreadsheets/d/1Yj_ptqi66GCucihVvJfMjLAmec39IyEx_6qawtMGysU/edit?usp=sharing"",""สบก!R30"")"),652457)</f>
        <v>652457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IFERROR(__xludf.DUMMYFUNCTION("IMPORTRANGE(""https://docs.google.com/spreadsheets/d/1Yj_ptqi66GCucihVvJfMjLAmec39IyEx_6qawtMGysU/edit?usp=sharing"",""สบก!M30"")"),652457)</f>
        <v>652457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IFERROR(__xludf.DUMMYFUNCTION("IMPORTRANGE(""https://docs.google.com/spreadsheets/d/1Yj_ptqi66GCucihVvJfMjLAmec39IyEx_6qawtMGysU/edit?usp=sharing"",""สบก!O30"")"),6920702)</f>
        <v>6920702</v>
      </c>
      <c r="M49" s="50">
        <f ca="1">L49</f>
        <v>6920702</v>
      </c>
      <c r="N49" s="50">
        <f ca="1">IFERROR(__xludf.DUMMYFUNCTION("IMPORTRANGE(""https://docs.google.com/spreadsheets/d/1Yj_ptqi66GCucihVvJfMjLAmec39IyEx_6qawtMGysU/edit?usp=sharing"",""สบก!S30"")"),6920701.62)</f>
        <v>6920701.6200000001</v>
      </c>
      <c r="O49" s="50">
        <f ca="1">IF(L49&gt;0,N49*100/L49,0)</f>
        <v>99.999994509227534</v>
      </c>
      <c r="P49" s="52">
        <f ca="1">IF(M49&gt;0,N49*100/M49,0)</f>
        <v>99.999994509227534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668490</v>
      </c>
      <c r="M53" s="121">
        <f t="shared" ca="1" si="39"/>
        <v>668490</v>
      </c>
      <c r="N53" s="121">
        <f t="shared" ca="1" si="39"/>
        <v>668490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668490</v>
      </c>
      <c r="M55" s="121">
        <f t="shared" ca="1" si="43"/>
        <v>668490</v>
      </c>
      <c r="N55" s="121">
        <f t="shared" ca="1" si="43"/>
        <v>668490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668490</v>
      </c>
      <c r="M57" s="50">
        <f ca="1">IFERROR(__xludf.DUMMYFUNCTION("IMPORTRANGE(""https://docs.google.com/spreadsheets/d/1Yj_ptqi66GCucihVvJfMjLAmec39IyEx_6qawtMGysU/edit?usp=sharing"",""สบก!Z30"")"),668490)</f>
        <v>668490</v>
      </c>
      <c r="N57" s="50">
        <f ca="1">IFERROR(__xludf.DUMMYFUNCTION("IMPORTRANGE(""https://docs.google.com/spreadsheets/d/1Yj_ptqi66GCucihVvJfMjLAmec39IyEx_6qawtMGysU/edit?usp=sharing"",""สบก!AA30"")"),668490)</f>
        <v>668490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IFERROR(__xludf.DUMMYFUNCTION("IMPORTRANGE(""https://docs.google.com/spreadsheets/d/1Yj_ptqi66GCucihVvJfMjLAmec39IyEx_6qawtMGysU/edit?usp=sharing"",""สบก!V30"")"),668490)</f>
        <v>668490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3318010</v>
      </c>
      <c r="M66" s="152">
        <f t="shared" ca="1" si="45"/>
        <v>3318010</v>
      </c>
      <c r="N66" s="152">
        <f t="shared" ca="1" si="45"/>
        <v>3315874.24</v>
      </c>
      <c r="O66" s="151">
        <f t="shared" ref="O66:O68" ca="1" si="46">IF(L66&gt;0,N66*100/L66,0)</f>
        <v>99.935631297072646</v>
      </c>
      <c r="P66" s="151">
        <f t="shared" ref="P66:P68" ca="1" si="47">IF(M66&gt;0,N66*100/M66,0)</f>
        <v>99.935631297072646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3318010</v>
      </c>
      <c r="M68" s="88">
        <f t="shared" ca="1" si="49"/>
        <v>3318010</v>
      </c>
      <c r="N68" s="88">
        <f t="shared" ca="1" si="49"/>
        <v>3315874.24</v>
      </c>
      <c r="O68" s="156">
        <f t="shared" ca="1" si="46"/>
        <v>99.935631297072646</v>
      </c>
      <c r="P68" s="156">
        <f t="shared" ca="1" si="47"/>
        <v>99.935631297072646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300000</v>
      </c>
      <c r="M70" s="167">
        <f ca="1">IFERROR(__xludf.DUMMYFUNCTION("IMPORTRANGE(""https://docs.google.com/spreadsheets/d/1Yj_ptqi66GCucihVvJfMjLAmec39IyEx_6qawtMGysU/edit?usp=sharing"",""สบก!AI30"")"),300000)</f>
        <v>300000</v>
      </c>
      <c r="N70" s="168">
        <f ca="1">IFERROR(__xludf.DUMMYFUNCTION("IMPORTRANGE(""https://docs.google.com/spreadsheets/d/1Yj_ptqi66GCucihVvJfMjLAmec39IyEx_6qawtMGysU/edit?usp=sharing"",""สบก!AJ30"")"),300000)</f>
        <v>300000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IFERROR(__xludf.DUMMYFUNCTION("IMPORTRANGE(""https://docs.google.com/spreadsheets/d/1Yj_ptqi66GCucihVvJfMjLAmec39IyEx_6qawtMGysU/edit?usp=sharing"",""สบก!AF30"")"),300000)</f>
        <v>300000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IFERROR(__xludf.DUMMYFUNCTION("IMPORTRANGE(""https://docs.google.com/spreadsheets/d/1Yj_ptqi66GCucihVvJfMjLAmec39IyEx_6qawtMGysU/edit?usp=sharing"",""สบก!AG30"")"),3018010)</f>
        <v>3018010</v>
      </c>
      <c r="M74" s="50">
        <f ca="1">L74</f>
        <v>3018010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99.929232838857388</v>
      </c>
      <c r="P74" s="50">
        <f ca="1">IF(M74&gt;0,N74*100/M74,0)</f>
        <v>99.929232838857388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318960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318960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IFERROR(__xludf.DUMMYFUNCTION("IMPORTRANGE(""https://docs.google.com/spreadsheets/d/1Yj_ptqi66GCucihVvJfMjLAmec39IyEx_6qawtMGysU/edit?usp=sharing"",""สบก!AS30"")"),134160)</f>
        <v>134160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105322</v>
      </c>
      <c r="M118" s="152">
        <f t="shared" ca="1" si="58"/>
        <v>105322</v>
      </c>
      <c r="N118" s="152">
        <f t="shared" ca="1" si="58"/>
        <v>105322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105322</v>
      </c>
      <c r="M120" s="88">
        <f t="shared" ca="1" si="62"/>
        <v>105322</v>
      </c>
      <c r="N120" s="88">
        <f t="shared" ca="1" si="62"/>
        <v>105322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105322</v>
      </c>
      <c r="M122" s="167">
        <f ca="1">IFERROR(__xludf.DUMMYFUNCTION("IMPORTRANGE(""https://docs.google.com/spreadsheets/d/1Yj_ptqi66GCucihVvJfMjLAmec39IyEx_6qawtMGysU/edit?usp=sharing"",""สบก!BA30"")"),105322)</f>
        <v>105322</v>
      </c>
      <c r="N122" s="168">
        <f ca="1">IFERROR(__xludf.DUMMYFUNCTION("IMPORTRANGE(""https://docs.google.com/spreadsheets/d/1Yj_ptqi66GCucihVvJfMjLAmec39IyEx_6qawtMGysU/edit?usp=sharing"",""สบก!BB30"")"),105322)</f>
        <v>105322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IFERROR(__xludf.DUMMYFUNCTION("IMPORTRANGE(""https://docs.google.com/spreadsheets/d/1Yj_ptqi66GCucihVvJfMjLAmec39IyEx_6qawtMGysU/edit?usp=sharing"",""สบก!AX30"")"),105322)</f>
        <v>105322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123100</v>
      </c>
      <c r="M140" s="152">
        <f t="shared" ca="1" si="64"/>
        <v>123100</v>
      </c>
      <c r="N140" s="152">
        <f t="shared" ca="1" si="64"/>
        <v>123100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123100</v>
      </c>
      <c r="M142" s="88">
        <f t="shared" ca="1" si="68"/>
        <v>123100</v>
      </c>
      <c r="N142" s="88">
        <f t="shared" ca="1" si="68"/>
        <v>123100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123100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IFERROR(__xludf.DUMMYFUNCTION("IMPORTRANGE(""https://docs.google.com/spreadsheets/d/1Yj_ptqi66GCucihVvJfMjLAmec39IyEx_6qawtMGysU/edit?usp=sharing"",""สบก!BK30"")"),123100)</f>
        <v>123100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IFERROR(__xludf.DUMMYFUNCTION("IMPORTRANGE(""https://docs.google.com/spreadsheets/d/1Yj_ptqi66GCucihVvJfMjLAmec39IyEx_6qawtMGysU/edit?usp=sharing"",""สบก!BG30"")"),123100)</f>
        <v>123100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52125</v>
      </c>
      <c r="M220" s="152">
        <f t="shared" ca="1" si="72"/>
        <v>52125</v>
      </c>
      <c r="N220" s="152">
        <f t="shared" ca="1" si="72"/>
        <v>52125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52125</v>
      </c>
      <c r="M222" s="88">
        <f t="shared" ca="1" si="76"/>
        <v>52125</v>
      </c>
      <c r="N222" s="88">
        <f t="shared" ca="1" si="76"/>
        <v>52125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52125</v>
      </c>
      <c r="M224" s="167">
        <f ca="1">IFERROR(__xludf.DUMMYFUNCTION("IMPORTRANGE(""https://docs.google.com/spreadsheets/d/1Yj_ptqi66GCucihVvJfMjLAmec39IyEx_6qawtMGysU/edit?usp=sharing"",""สบก!BS30"")"),52125)</f>
        <v>52125</v>
      </c>
      <c r="N224" s="168">
        <f ca="1">IFERROR(__xludf.DUMMYFUNCTION("IMPORTRANGE(""https://docs.google.com/spreadsheets/d/1Yj_ptqi66GCucihVvJfMjLAmec39IyEx_6qawtMGysU/edit?usp=sharing"",""สบก!BT30"")"),52125)</f>
        <v>52125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IFERROR(__xludf.DUMMYFUNCTION("IMPORTRANGE(""https://docs.google.com/spreadsheets/d/1Yj_ptqi66GCucihVvJfMjLAmec39IyEx_6qawtMGysU/edit?usp=sharing"",""สบก!BP30"")"),52125)</f>
        <v>52125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217000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217000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IFERROR(__xludf.DUMMYFUNCTION("IMPORTRANGE(""https://docs.google.com/spreadsheets/d/1Yj_ptqi66GCucihVvJfMjLAmec39IyEx_6qawtMGysU/edit?usp=sharing"",""สบก!CC30"")"),217000)</f>
        <v>217000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205700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205700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IFERROR(__xludf.DUMMYFUNCTION("IMPORTRANGE(""https://docs.google.com/spreadsheets/d/1Yj_ptqi66GCucihVvJfMjLAmec39IyEx_6qawtMGysU/edit?usp=sharing"",""สบก!CL30"")"),205700)</f>
        <v>205700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IFERROR(__xludf.DUMMYFUNCTION("IMPORTRANGE(""https://docs.google.com/spreadsheets/d/11923uPwbBZFjjGgGUA6NLw09EwE0CqkOc4q9oUmW1yo/edit?usp=sharing"",""แพร่!J228"")"),834)</f>
        <v>834</v>
      </c>
      <c r="K328" s="317">
        <f ca="1">IF(I328&gt;0,J328*100/I328,0)</f>
        <v>231.66666666666666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917680</v>
      </c>
      <c r="M329" s="152">
        <f t="shared" ca="1" si="98"/>
        <v>917680</v>
      </c>
      <c r="N329" s="152">
        <f t="shared" ca="1" si="98"/>
        <v>917680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917680</v>
      </c>
      <c r="M331" s="88">
        <f t="shared" ca="1" si="102"/>
        <v>917680</v>
      </c>
      <c r="N331" s="88">
        <f t="shared" ca="1" si="102"/>
        <v>917680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907680</v>
      </c>
      <c r="M333" s="167">
        <f ca="1">IFERROR(__xludf.DUMMYFUNCTION("IMPORTRANGE(""https://docs.google.com/spreadsheets/d/1Yj_ptqi66GCucihVvJfMjLAmec39IyEx_6qawtMGysU/edit?usp=sharing"",""สบก!DL30"")"),907680)</f>
        <v>907680</v>
      </c>
      <c r="N333" s="168">
        <f ca="1">IFERROR(__xludf.DUMMYFUNCTION("IMPORTRANGE(""https://docs.google.com/spreadsheets/d/1Yj_ptqi66GCucihVvJfMjLAmec39IyEx_6qawtMGysU/edit?usp=sharing"",""สบก!DM30"")"),907680)</f>
        <v>907680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IFERROR(__xludf.DUMMYFUNCTION("IMPORTRANGE(""https://docs.google.com/spreadsheets/d/1Yj_ptqi66GCucihVvJfMjLAmec39IyEx_6qawtMGysU/edit?usp=sharing"",""สบก!DI30"")"),416480)</f>
        <v>416480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IFERROR(__xludf.DUMMYFUNCTION("IMPORTRANGE(""https://docs.google.com/spreadsheets/d/11923uPwbBZFjjGgGUA6NLw09EwE0CqkOc4q9oUmW1yo/edit?usp=sharing"",""แพร่!J234"")"),213)</f>
        <v>213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IFERROR(__xludf.DUMMYFUNCTION("IMPORTRANGE(""https://docs.google.com/spreadsheets/d/11923uPwbBZFjjGgGUA6NLw09EwE0CqkOc4q9oUmW1yo/edit?usp=sharing"",""แพร่!J235"")"),1412.94999999999)</f>
        <v>1412.94999999999</v>
      </c>
      <c r="K340" s="342">
        <f t="shared" ca="1" si="103"/>
        <v>108.68846153846077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IFERROR(__xludf.DUMMYFUNCTION("IMPORTRANGE(""https://docs.google.com/spreadsheets/d/11923uPwbBZFjjGgGUA6NLw09EwE0CqkOc4q9oUmW1yo/edit?usp=sharing"",""แพร่!J236"")"),841)</f>
        <v>841</v>
      </c>
      <c r="K341" s="342">
        <f t="shared" ca="1" si="103"/>
        <v>233.61111111111111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IFERROR(__xludf.DUMMYFUNCTION("IMPORTRANGE(""https://docs.google.com/spreadsheets/d/11923uPwbBZFjjGgGUA6NLw09EwE0CqkOc4q9oUmW1yo/edit?usp=sharing"",""แพร่!J237"")"),7324.7)</f>
        <v>7324.7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IFERROR(__xludf.DUMMYFUNCTION("IMPORTRANGE(""https://docs.google.com/spreadsheets/d/11923uPwbBZFjjGgGUA6NLw09EwE0CqkOc4q9oUmW1yo/edit?usp=sharing"",""แพร่!J238"")"),10)</f>
        <v>10</v>
      </c>
      <c r="K343" s="342">
        <f t="shared" ca="1" si="103"/>
        <v>2.7777777777777777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IFERROR(__xludf.DUMMYFUNCTION("IMPORTRANGE(""https://docs.google.com/spreadsheets/d/11923uPwbBZFjjGgGUA6NLw09EwE0CqkOc4q9oUmW1yo/edit?usp=sharing"",""แพร่!J239"")"),69.98)</f>
        <v>69.98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IFERROR(__xludf.DUMMYFUNCTION("IMPORTRANGE(""https://docs.google.com/spreadsheets/d/11923uPwbBZFjjGgGUA6NLw09EwE0CqkOc4q9oUmW1yo/edit?usp=sharing"",""แพร่!J240"")"),834)</f>
        <v>834</v>
      </c>
      <c r="K345" s="342">
        <f t="shared" ca="1" si="103"/>
        <v>231.66666666666666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IFERROR(__xludf.DUMMYFUNCTION("IMPORTRANGE(""https://docs.google.com/spreadsheets/d/11923uPwbBZFjjGgGUA6NLw09EwE0CqkOc4q9oUmW1yo/edit?usp=sharing"",""แพร่!J241"")"),7239.06)</f>
        <v>7239.06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IFERROR(__xludf.DUMMYFUNCTION("IMPORTRANGE(""https://docs.google.com/spreadsheets/d/11923uPwbBZFjjGgGUA6NLw09EwE0CqkOc4q9oUmW1yo/edit?usp=sharing"",""แพร่!L242"")"),1887660)</f>
        <v>1887660</v>
      </c>
      <c r="M347" s="357"/>
      <c r="N347" s="357">
        <f ca="1">IFERROR(__xludf.DUMMYFUNCTION("IMPORTRANGE(""https://docs.google.com/spreadsheets/d/11923uPwbBZFjjGgGUA6NLw09EwE0CqkOc4q9oUmW1yo/edit?usp=sharing"",""แพร่!M242"")"),1664033.45)</f>
        <v>1664033.45</v>
      </c>
      <c r="O347" s="357">
        <f ca="1">+IF(L347&gt;0,N347*100/L347,0)</f>
        <v>88.153239990252487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IFERROR(__xludf.DUMMYFUNCTION("IMPORTRANGE(""https://docs.google.com/spreadsheets/d/11923uPwbBZFjjGgGUA6NLw09EwE0CqkOc4q9oUmW1yo/edit?usp=sharing"",""แพร่!L244"")"),358880)</f>
        <v>358880</v>
      </c>
      <c r="M349" s="372"/>
      <c r="N349" s="372">
        <f ca="1">IFERROR(__xludf.DUMMYFUNCTION("IMPORTRANGE(""https://docs.google.com/spreadsheets/d/11923uPwbBZFjjGgGUA6NLw09EwE0CqkOc4q9oUmW1yo/edit?usp=sharing"",""แพร่!M244"")"),358880)</f>
        <v>358880</v>
      </c>
      <c r="O349" s="372">
        <f ca="1">+IF(L349&gt;0,N349*100/L349,0)</f>
        <v>100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IFERROR(__xludf.DUMMYFUNCTION("IMPORTRANGE(""https://docs.google.com/spreadsheets/d/11923uPwbBZFjjGgGUA6NLw09EwE0CqkOc4q9oUmW1yo/edit?usp=sharing"",""แพร่!L247"")"),358880)</f>
        <v>358880</v>
      </c>
      <c r="M352" s="165"/>
      <c r="N352" s="164">
        <f ca="1">IFERROR(__xludf.DUMMYFUNCTION("IMPORTRANGE(""https://docs.google.com/spreadsheets/d/11923uPwbBZFjjGgGUA6NLw09EwE0CqkOc4q9oUmW1yo/edit?usp=sharing"",""แพร่!M247"")"),358880)</f>
        <v>358880</v>
      </c>
      <c r="O352" s="165">
        <f t="shared" ca="1" si="105"/>
        <v>100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IFERROR(__xludf.DUMMYFUNCTION("IMPORTRANGE(""https://docs.google.com/spreadsheets/d/11923uPwbBZFjjGgGUA6NLw09EwE0CqkOc4q9oUmW1yo/edit?usp=sharing"",""แพร่!L249"")"),358880)</f>
        <v>358880</v>
      </c>
      <c r="M354" s="168"/>
      <c r="N354" s="167">
        <f ca="1">IFERROR(__xludf.DUMMYFUNCTION("IMPORTRANGE(""https://docs.google.com/spreadsheets/d/11923uPwbBZFjjGgGUA6NLw09EwE0CqkOc4q9oUmW1yo/edit?usp=sharing"",""แพร่!M249"")"),358880)</f>
        <v>358880</v>
      </c>
      <c r="O354" s="168">
        <f t="shared" ca="1" si="105"/>
        <v>100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IFERROR(__xludf.DUMMYFUNCTION("IMPORTRANGE(""https://docs.google.com/spreadsheets/d/11923uPwbBZFjjGgGUA6NLw09EwE0CqkOc4q9oUmW1yo/edit?usp=sharing"",""แพร่!M252"")"),110000)</f>
        <v>110000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IFERROR(__xludf.DUMMYFUNCTION("IMPORTRANGE(""https://docs.google.com/spreadsheets/d/11923uPwbBZFjjGgGUA6NLw09EwE0CqkOc4q9oUmW1yo/edit?usp=sharing"",""แพร่!M253"")"),88380)</f>
        <v>88380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IFERROR(__xludf.DUMMYFUNCTION("IMPORTRANGE(""https://docs.google.com/spreadsheets/d/11923uPwbBZFjjGgGUA6NLw09EwE0CqkOc4q9oUmW1yo/edit?usp=sharing"",""แพร่!M275"")"),804893.45)</f>
        <v>804893.45</v>
      </c>
      <c r="O380" s="372">
        <f ca="1">+IF(L380&gt;0,N380*100/L380,0)</f>
        <v>78.257442733247771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IFERROR(__xludf.DUMMYFUNCTION("IMPORTRANGE(""https://docs.google.com/spreadsheets/d/11923uPwbBZFjjGgGUA6NLw09EwE0CqkOc4q9oUmW1yo/edit?usp=sharing"",""แพร่!M278"")"),804893.45)</f>
        <v>804893.45</v>
      </c>
      <c r="O383" s="165">
        <f t="shared" ca="1" si="109"/>
        <v>78.257442733247771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IFERROR(__xludf.DUMMYFUNCTION("IMPORTRANGE(""https://docs.google.com/spreadsheets/d/11923uPwbBZFjjGgGUA6NLw09EwE0CqkOc4q9oUmW1yo/edit?usp=sharing"",""แพร่!M280"")"),804893.45)</f>
        <v>804893.45</v>
      </c>
      <c r="O385" s="168">
        <f t="shared" ca="1" si="109"/>
        <v>78.257442733247771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IFERROR(__xludf.DUMMYFUNCTION("IMPORTRANGE(""https://docs.google.com/spreadsheets/d/11923uPwbBZFjjGgGUA6NLw09EwE0CqkOc4q9oUmW1yo/edit?usp=sharing"",""แพร่!M282"")"),452815)</f>
        <v>452815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IFERROR(__xludf.DUMMYFUNCTION("IMPORTRANGE(""https://docs.google.com/spreadsheets/d/11923uPwbBZFjjGgGUA6NLw09EwE0CqkOc4q9oUmW1yo/edit?usp=sharing"",""แพร่!M283"")"),110000)</f>
        <v>110000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IFERROR(__xludf.DUMMYFUNCTION("IMPORTRANGE(""https://docs.google.com/spreadsheets/d/11923uPwbBZFjjGgGUA6NLw09EwE0CqkOc4q9oUmW1yo/edit?usp=sharing"",""แพร่!M284"")"),69650.45)</f>
        <v>69650.45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IFERROR(__xludf.DUMMYFUNCTION("IMPORTRANGE(""https://docs.google.com/spreadsheets/d/11923uPwbBZFjjGgGUA6NLw09EwE0CqkOc4q9oUmW1yo/edit?usp=sharing"",""แพร่!J293"")"),130)</f>
        <v>130</v>
      </c>
      <c r="K398" s="163">
        <f t="shared" ca="1" si="110"/>
        <v>130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IFERROR(__xludf.DUMMYFUNCTION("IMPORTRANGE(""https://docs.google.com/spreadsheets/d/11923uPwbBZFjjGgGUA6NLw09EwE0CqkOc4q9oUmW1yo/edit?usp=sharing"",""แพร่!M296"")"),135020)</f>
        <v>135020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IFERROR(__xludf.DUMMYFUNCTION("IMPORTRANGE(""https://docs.google.com/spreadsheets/d/11923uPwbBZFjjGgGUA6NLw09EwE0CqkOc4q9oUmW1yo/edit?usp=sharing"",""แพร่!M299"")"),135020)</f>
        <v>135020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IFERROR(__xludf.DUMMYFUNCTION("IMPORTRANGE(""https://docs.google.com/spreadsheets/d/11923uPwbBZFjjGgGUA6NLw09EwE0CqkOc4q9oUmW1yo/edit?usp=sharing"",""แพร่!M301"")"),135020)</f>
        <v>135020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IFERROR(__xludf.DUMMYFUNCTION("IMPORTRANGE(""https://docs.google.com/spreadsheets/d/11923uPwbBZFjjGgGUA6NLw09EwE0CqkOc4q9oUmW1yo/edit?usp=sharing"",""แพร่!M303"")"),23540)</f>
        <v>23540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IFERROR(__xludf.DUMMYFUNCTION("IMPORTRANGE(""https://docs.google.com/spreadsheets/d/11923uPwbBZFjjGgGUA6NLw09EwE0CqkOc4q9oUmW1yo/edit?usp=sharing"",""แพร่!M305"")"),35640)</f>
        <v>35640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IFERROR(__xludf.DUMMYFUNCTION("IMPORTRANGE(""https://docs.google.com/spreadsheets/d/11923uPwbBZFjjGgGUA6NLw09EwE0CqkOc4q9oUmW1yo/edit?usp=sharing"",""แพร่!M350"")"),88520)</f>
        <v>88520</v>
      </c>
      <c r="O455" s="372">
        <f t="shared" ref="O455:O459" ca="1" si="116">+IF(L455&gt;0,N455*100/L455,0)</f>
        <v>100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IFERROR(__xludf.DUMMYFUNCTION("IMPORTRANGE(""https://docs.google.com/spreadsheets/d/11923uPwbBZFjjGgGUA6NLw09EwE0CqkOc4q9oUmW1yo/edit?usp=sharing"",""แพร่!M352"")"),88520)</f>
        <v>88520</v>
      </c>
      <c r="O457" s="168">
        <f t="shared" ca="1" si="116"/>
        <v>100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IFERROR(__xludf.DUMMYFUNCTION("IMPORTRANGE(""https://docs.google.com/spreadsheets/d/11923uPwbBZFjjGgGUA6NLw09EwE0CqkOc4q9oUmW1yo/edit?usp=sharing"",""แพร่!M354"")"),88520)</f>
        <v>88520</v>
      </c>
      <c r="O459" s="168">
        <f t="shared" ca="1" si="116"/>
        <v>100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IFERROR(__xludf.DUMMYFUNCTION("IMPORTRANGE(""https://docs.google.com/spreadsheets/d/11923uPwbBZFjjGgGUA6NLw09EwE0CqkOc4q9oUmW1yo/edit?usp=sharing"",""แพร่!M358"")"),88520)</f>
        <v>88520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IFERROR(__xludf.DUMMYFUNCTION("IMPORTRANGE(""https://docs.google.com/spreadsheets/d/11923uPwbBZFjjGgGUA6NLw09EwE0CqkOc4q9oUmW1yo/edit?usp=sharing"",""แพร่!J360"")"),5092)</f>
        <v>5092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IFERROR(__xludf.DUMMYFUNCTION("IMPORTRANGE(""https://docs.google.com/spreadsheets/d/11923uPwbBZFjjGgGUA6NLw09EwE0CqkOc4q9oUmW1yo/edit?usp=sharing"",""แพร่!J362"")"),3693)</f>
        <v>3693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IFERROR(__xludf.DUMMYFUNCTION("IMPORTRANGE(""https://docs.google.com/spreadsheets/d/11923uPwbBZFjjGgGUA6NLw09EwE0CqkOc4q9oUmW1yo/edit?usp=sharing"",""แพร่!J363"")"),860)</f>
        <v>860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IFERROR(__xludf.DUMMYFUNCTION("IMPORTRANGE(""https://docs.google.com/spreadsheets/d/11923uPwbBZFjjGgGUA6NLw09EwE0CqkOc4q9oUmW1yo/edit?usp=sharing"",""แพร่!J367"")"),21)</f>
        <v>21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IFERROR(__xludf.DUMMYFUNCTION("IMPORTRANGE(""https://docs.google.com/spreadsheets/d/11923uPwbBZFjjGgGUA6NLw09EwE0CqkOc4q9oUmW1yo/edit?usp=sharing"",""แพร่!J378"")"),4418)</f>
        <v>4418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IFERROR(__xludf.DUMMYFUNCTION("IMPORTRANGE(""https://docs.google.com/spreadsheets/d/11923uPwbBZFjjGgGUA6NLw09EwE0CqkOc4q9oUmW1yo/edit?usp=sharing"",""แพร่!J379"")"),1028)</f>
        <v>1028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IFERROR(__xludf.DUMMYFUNCTION("IMPORTRANGE(""https://docs.google.com/spreadsheets/d/11923uPwbBZFjjGgGUA6NLw09EwE0CqkOc4q9oUmW1yo/edit?usp=sharing"",""แพร่!J388"")"),561)</f>
        <v>561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IFERROR(__xludf.DUMMYFUNCTION("IMPORTRANGE(""https://docs.google.com/spreadsheets/d/11923uPwbBZFjjGgGUA6NLw09EwE0CqkOc4q9oUmW1yo/edit?usp=sharing"",""แพร่!J389"")"),133)</f>
        <v>133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IFERROR(__xludf.DUMMYFUNCTION("IMPORTRANGE(""https://docs.google.com/spreadsheets/d/11923uPwbBZFjjGgGUA6NLw09EwE0CqkOc4q9oUmW1yo/edit?usp=sharing"",""แพร่!J392"")"),114)</f>
        <v>114</v>
      </c>
      <c r="K497" s="444">
        <f t="shared" ca="1" si="117"/>
        <v>82.014388489208628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IFERROR(__xludf.DUMMYFUNCTION("IMPORTRANGE(""https://docs.google.com/spreadsheets/d/11923uPwbBZFjjGgGUA6NLw09EwE0CqkOc4q9oUmW1yo/edit?usp=sharing"",""แพร่!J393"")"),114)</f>
        <v>114</v>
      </c>
      <c r="K498" s="163">
        <f t="shared" ca="1" si="117"/>
        <v>82.014388489208628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IFERROR(__xludf.DUMMYFUNCTION("IMPORTRANGE(""https://docs.google.com/spreadsheets/d/11923uPwbBZFjjGgGUA6NLw09EwE0CqkOc4q9oUmW1yo/edit?usp=sharing"",""แพร่!J394"")"),24)</f>
        <v>24</v>
      </c>
      <c r="K499" s="201">
        <f t="shared" ca="1" si="117"/>
        <v>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IFERROR(__xludf.DUMMYFUNCTION("IMPORTRANGE(""https://docs.google.com/spreadsheets/d/11923uPwbBZFjjGgGUA6NLw09EwE0CqkOc4q9oUmW1yo/edit?usp=sharing"",""แพร่!J395"")"),105)</f>
        <v>105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IFERROR(__xludf.DUMMYFUNCTION("IMPORTRANGE(""https://docs.google.com/spreadsheets/d/11923uPwbBZFjjGgGUA6NLw09EwE0CqkOc4q9oUmW1yo/edit?usp=sharing"",""แพร่!J396"")"),22)</f>
        <v>22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IFERROR(__xludf.DUMMYFUNCTION("IMPORTRANGE(""https://docs.google.com/spreadsheets/d/11923uPwbBZFjjGgGUA6NLw09EwE0CqkOc4q9oUmW1yo/edit?usp=sharing"",""แพร่!J399"")"),2)</f>
        <v>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IFERROR(__xludf.DUMMYFUNCTION("IMPORTRANGE(""https://docs.google.com/spreadsheets/d/11923uPwbBZFjjGgGUA6NLw09EwE0CqkOc4q9oUmW1yo/edit?usp=sharing"",""แพร่!J420"")"),13.89)</f>
        <v>13.89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IFERROR(__xludf.DUMMYFUNCTION("IMPORTRANGE(""https://docs.google.com/spreadsheets/d/11923uPwbBZFjjGgGUA6NLw09EwE0CqkOc4q9oUmW1yo/edit?usp=sharing"",""แพร่!J421"")"),5)</f>
        <v>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IFERROR(__xludf.DUMMYFUNCTION("IMPORTRANGE(""https://docs.google.com/spreadsheets/d/11923uPwbBZFjjGgGUA6NLw09EwE0CqkOc4q9oUmW1yo/edit?usp=sharing"",""แพร่!J422"")"),3.96)</f>
        <v>3.96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IFERROR(__xludf.DUMMYFUNCTION("IMPORTRANGE(""https://docs.google.com/spreadsheets/d/11923uPwbBZFjjGgGUA6NLw09EwE0CqkOc4q9oUmW1yo/edit?usp=sharing"",""แพร่!J424"")"),7.62)</f>
        <v>7.62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IFERROR(__xludf.DUMMYFUNCTION("IMPORTRANGE(""https://docs.google.com/spreadsheets/d/11923uPwbBZFjjGgGUA6NLw09EwE0CqkOc4q9oUmW1yo/edit?usp=sharing"",""แพร่!J426"")"),2.31)</f>
        <v>2.31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IFERROR(__xludf.DUMMYFUNCTION("IMPORTRANGE(""https://docs.google.com/spreadsheets/d/11923uPwbBZFjjGgGUA6NLw09EwE0CqkOc4q9oUmW1yo/edit?usp=sharing"",""แพร่!L428"")"),48440)</f>
        <v>48440</v>
      </c>
      <c r="M533" s="411"/>
      <c r="N533" s="411">
        <f ca="1">IFERROR(__xludf.DUMMYFUNCTION("IMPORTRANGE(""https://docs.google.com/spreadsheets/d/11923uPwbBZFjjGgGUA6NLw09EwE0CqkOc4q9oUmW1yo/edit?usp=sharing"",""แพร่!M428"")"),48440)</f>
        <v>48440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IFERROR(__xludf.DUMMYFUNCTION("IMPORTRANGE(""https://docs.google.com/spreadsheets/d/11923uPwbBZFjjGgGUA6NLw09EwE0CqkOc4q9oUmW1yo/edit?usp=sharing"",""แพร่!L430"")"),48440)</f>
        <v>48440</v>
      </c>
      <c r="M535" s="165"/>
      <c r="N535" s="168">
        <f ca="1">IFERROR(__xludf.DUMMYFUNCTION("IMPORTRANGE(""https://docs.google.com/spreadsheets/d/11923uPwbBZFjjGgGUA6NLw09EwE0CqkOc4q9oUmW1yo/edit?usp=sharing"",""แพร่!M430"")"),48440)</f>
        <v>48440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IFERROR(__xludf.DUMMYFUNCTION("IMPORTRANGE(""https://docs.google.com/spreadsheets/d/11923uPwbBZFjjGgGUA6NLw09EwE0CqkOc4q9oUmW1yo/edit?usp=sharing"",""แพร่!L432"")"),48440)</f>
        <v>48440</v>
      </c>
      <c r="M537" s="168"/>
      <c r="N537" s="168">
        <f ca="1">IFERROR(__xludf.DUMMYFUNCTION("IMPORTRANGE(""https://docs.google.com/spreadsheets/d/11923uPwbBZFjjGgGUA6NLw09EwE0CqkOc4q9oUmW1yo/edit?usp=sharing"",""แพร่!M432"")"),48440)</f>
        <v>48440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IFERROR(__xludf.DUMMYFUNCTION("IMPORTRANGE(""https://docs.google.com/spreadsheets/d/11923uPwbBZFjjGgGUA6NLw09EwE0CqkOc4q9oUmW1yo/edit?usp=sharing"",""แพร่!M436"")"),30580)</f>
        <v>30580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IFERROR(__xludf.DUMMYFUNCTION("IMPORTRANGE(""https://docs.google.com/spreadsheets/d/11923uPwbBZFjjGgGUA6NLw09EwE0CqkOc4q9oUmW1yo/edit?usp=sharing"",""แพร่!J459"")"),3864)</f>
        <v>3864</v>
      </c>
      <c r="K564" s="371">
        <f ca="1">IF(I564&gt;0,J564*100/I564,0)</f>
        <v>322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IFERROR(__xludf.DUMMYFUNCTION("IMPORTRANGE(""https://docs.google.com/spreadsheets/d/11923uPwbBZFjjGgGUA6NLw09EwE0CqkOc4q9oUmW1yo/edit?usp=sharing"",""แพร่!M459"")"),126480)</f>
        <v>126480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IFERROR(__xludf.DUMMYFUNCTION("IMPORTRANGE(""https://docs.google.com/spreadsheets/d/11923uPwbBZFjjGgGUA6NLw09EwE0CqkOc4q9oUmW1yo/edit?usp=sharing"",""แพร่!M461"")"),126480)</f>
        <v>126480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IFERROR(__xludf.DUMMYFUNCTION("IMPORTRANGE(""https://docs.google.com/spreadsheets/d/11923uPwbBZFjjGgGUA6NLw09EwE0CqkOc4q9oUmW1yo/edit?usp=sharing"",""แพร่!M463"")"),126480)</f>
        <v>126480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IFERROR(__xludf.DUMMYFUNCTION("IMPORTRANGE(""https://docs.google.com/spreadsheets/d/11923uPwbBZFjjGgGUA6NLw09EwE0CqkOc4q9oUmW1yo/edit?usp=sharing"",""แพร่!M466"")"),88000)</f>
        <v>88000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IFERROR(__xludf.DUMMYFUNCTION("IMPORTRANGE(""https://docs.google.com/spreadsheets/d/11923uPwbBZFjjGgGUA6NLw09EwE0CqkOc4q9oUmW1yo/edit?usp=sharing"",""แพร่!M467"")"),38480)</f>
        <v>38480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IFERROR(__xludf.DUMMYFUNCTION("IMPORTRANGE(""https://docs.google.com/spreadsheets/d/11923uPwbBZFjjGgGUA6NLw09EwE0CqkOc4q9oUmW1yo/edit?usp=sharing"",""แพร่!J468"")"),3864)</f>
        <v>3864</v>
      </c>
      <c r="K573" s="201">
        <f ca="1">IF(I573&gt;0,J573*100/I573,0)</f>
        <v>322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IFERROR(__xludf.DUMMYFUNCTION("IMPORTRANGE(""https://docs.google.com/spreadsheets/d/11923uPwbBZFjjGgGUA6NLw09EwE0CqkOc4q9oUmW1yo/edit?usp=sharing"",""แพร่!J471"")"),510)</f>
        <v>510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IFERROR(__xludf.DUMMYFUNCTION("IMPORTRANGE(""https://docs.google.com/spreadsheets/d/11923uPwbBZFjjGgGUA6NLw09EwE0CqkOc4q9oUmW1yo/edit?usp=sharing"",""แพร่!J472"")"),3350)</f>
        <v>3350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IFERROR(__xludf.DUMMYFUNCTION("IMPORTRANGE(""https://docs.google.com/spreadsheets/d/11923uPwbBZFjjGgGUA6NLw09EwE0CqkOc4q9oUmW1yo/edit?usp=sharing"",""แพร่!J475"")"),21)</f>
        <v>21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IFERROR(__xludf.DUMMYFUNCTION("IMPORTRANGE(""https://docs.google.com/spreadsheets/d/11923uPwbBZFjjGgGUA6NLw09EwE0CqkOc4q9oUmW1yo/edit?usp=sharing"",""แพร่!J484"")"),21)</f>
        <v>21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IFERROR(__xludf.DUMMYFUNCTION("IMPORTRANGE(""https://docs.google.com/spreadsheets/d/11923uPwbBZFjjGgGUA6NLw09EwE0CqkOc4q9oUmW1yo/edit?usp=sharing"",""แพร่!J485"")"),11.87)</f>
        <v>11.87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IFERROR(__xludf.DUMMYFUNCTION("IMPORTRANGE(""https://docs.google.com/spreadsheets/d/11923uPwbBZFjjGgGUA6NLw09EwE0CqkOc4q9oUmW1yo/edit?usp=sharing"",""แพร่!J486"")"),20)</f>
        <v>20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IFERROR(__xludf.DUMMYFUNCTION("IMPORTRANGE(""https://docs.google.com/spreadsheets/d/11923uPwbBZFjjGgGUA6NLw09EwE0CqkOc4q9oUmW1yo/edit?usp=sharing"",""แพร่!J487"")"),11.06)</f>
        <v>11.06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IFERROR(__xludf.DUMMYFUNCTION("IMPORTRANGE(""https://docs.google.com/spreadsheets/d/11923uPwbBZFjjGgGUA6NLw09EwE0CqkOc4q9oUmW1yo/edit?usp=sharing"",""แพร่!J488"")"),19)</f>
        <v>19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IFERROR(__xludf.DUMMYFUNCTION("IMPORTRANGE(""https://docs.google.com/spreadsheets/d/11923uPwbBZFjjGgGUA6NLw09EwE0CqkOc4q9oUmW1yo/edit?usp=sharing"",""แพร่!J489"")"),10.22)</f>
        <v>10.220000000000001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IFERROR(__xludf.DUMMYFUNCTION("IMPORTRANGE(""https://docs.google.com/spreadsheets/d/11923uPwbBZFjjGgGUA6NLw09EwE0CqkOc4q9oUmW1yo/edit?usp=sharing"",""แพร่!J490"")"),21)</f>
        <v>21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IFERROR(__xludf.DUMMYFUNCTION("IMPORTRANGE(""https://docs.google.com/spreadsheets/d/11923uPwbBZFjjGgGUA6NLw09EwE0CqkOc4q9oUmW1yo/edit?usp=sharing"",""แพร่!J491"")"),11.87)</f>
        <v>11.87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IFERROR(__xludf.DUMMYFUNCTION("IMPORTRANGE(""https://docs.google.com/spreadsheets/d/11923uPwbBZFjjGgGUA6NLw09EwE0CqkOc4q9oUmW1yo/edit?usp=sharing"",""แพร่!L492"")"),1800)</f>
        <v>1800</v>
      </c>
      <c r="M597" s="411"/>
      <c r="N597" s="411">
        <f ca="1">IFERROR(__xludf.DUMMYFUNCTION("IMPORTRANGE(""https://docs.google.com/spreadsheets/d/11923uPwbBZFjjGgGUA6NLw09EwE0CqkOc4q9oUmW1yo/edit?usp=sharing"",""แพร่!M492"")"),1800)</f>
        <v>1800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IFERROR(__xludf.DUMMYFUNCTION("IMPORTRANGE(""https://docs.google.com/spreadsheets/d/11923uPwbBZFjjGgGUA6NLw09EwE0CqkOc4q9oUmW1yo/edit?usp=sharing"",""แพร่!L494"")"),1800)</f>
        <v>1800</v>
      </c>
      <c r="M599" s="165"/>
      <c r="N599" s="168">
        <f ca="1">IFERROR(__xludf.DUMMYFUNCTION("IMPORTRANGE(""https://docs.google.com/spreadsheets/d/11923uPwbBZFjjGgGUA6NLw09EwE0CqkOc4q9oUmW1yo/edit?usp=sharing"",""แพร่!M494"")"),1800)</f>
        <v>1800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IFERROR(__xludf.DUMMYFUNCTION("IMPORTRANGE(""https://docs.google.com/spreadsheets/d/11923uPwbBZFjjGgGUA6NLw09EwE0CqkOc4q9oUmW1yo/edit?usp=sharing"",""แพร่!L496"")"),1800)</f>
        <v>1800</v>
      </c>
      <c r="M601" s="168"/>
      <c r="N601" s="168">
        <f ca="1">IFERROR(__xludf.DUMMYFUNCTION("IMPORTRANGE(""https://docs.google.com/spreadsheets/d/11923uPwbBZFjjGgGUA6NLw09EwE0CqkOc4q9oUmW1yo/edit?usp=sharing"",""แพร่!M496"")"),1800)</f>
        <v>1800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IFERROR(__xludf.DUMMYFUNCTION("IMPORTRANGE(""https://docs.google.com/spreadsheets/d/11923uPwbBZFjjGgGUA6NLw09EwE0CqkOc4q9oUmW1yo/edit?usp=sharing"",""แพร่!J523"")"),3345552.05)</f>
        <v>3345552.05</v>
      </c>
      <c r="K628" s="342">
        <f t="shared" ref="K628:K635" ca="1" si="129">IF(I628&gt;0,J628*100/I628,0)</f>
        <v>96.136553160919547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IFERROR(__xludf.DUMMYFUNCTION("IMPORTRANGE(""https://docs.google.com/spreadsheets/d/11923uPwbBZFjjGgGUA6NLw09EwE0CqkOc4q9oUmW1yo/edit?usp=sharing"",""แพร่!J524"")"),155)</f>
        <v>155</v>
      </c>
      <c r="K629" s="342">
        <f t="shared" ca="1" si="129"/>
        <v>96.875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IFERROR(__xludf.DUMMYFUNCTION("IMPORTRANGE(""https://docs.google.com/spreadsheets/d/11923uPwbBZFjjGgGUA6NLw09EwE0CqkOc4q9oUmW1yo/edit?usp=sharing"",""แพร่!J525"")"),147065.08)</f>
        <v>147065.07999999999</v>
      </c>
      <c r="K630" s="342">
        <f t="shared" ca="1" si="129"/>
        <v>22.144157369684191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IFERROR(__xludf.DUMMYFUNCTION("IMPORTRANGE(""https://docs.google.com/spreadsheets/d/11923uPwbBZFjjGgGUA6NLw09EwE0CqkOc4q9oUmW1yo/edit?usp=sharing"",""แพร่!J527"")"),28503.34)</f>
        <v>28503.34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IFERROR(__xludf.DUMMYFUNCTION("IMPORTRANGE(""https://docs.google.com/spreadsheets/d/11923uPwbBZFjjGgGUA6NLw09EwE0CqkOc4q9oUmW1yo/edit?usp=sharing"",""แพร่!J528"")"),1)</f>
        <v>1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IFERROR(__xludf.DUMMYFUNCTION("IMPORTRANGE(""https://docs.google.com/spreadsheets/d/11923uPwbBZFjjGgGUA6NLw09EwE0CqkOc4q9oUmW1yo/edit?usp=sharing"",""แพร่!J529"")"),3500000)</f>
        <v>3500000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IFERROR(__xludf.DUMMYFUNCTION("IMPORTRANGE(""https://docs.google.com/spreadsheets/d/11923uPwbBZFjjGgGUA6NLw09EwE0CqkOc4q9oUmW1yo/edit?usp=sharing"",""แพร่!J530"")"),167)</f>
        <v>167</v>
      </c>
      <c r="K635" s="487">
        <f t="shared" ca="1" si="129"/>
        <v>119.28571428571429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120</v>
      </c>
      <c r="O636" s="510">
        <f t="shared" ref="O636:O640" ca="1" si="130">+IF(L636&gt;0,N636*100/L636,0)</f>
        <v>100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120</v>
      </c>
      <c r="O638" s="522">
        <f t="shared" ca="1" si="130"/>
        <v>100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120</v>
      </c>
      <c r="O640" s="522">
        <f t="shared" ca="1" si="130"/>
        <v>100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120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IFERROR(__xludf.DUMMYFUNCTION("IMPORTRANGE(""https://docs.google.com/spreadsheets/d/11923uPwbBZFjjGgGUA6NLw09EwE0CqkOc4q9oUmW1yo/edit?usp=sharing"",""แพร่!J560"")"),1)</f>
        <v>1</v>
      </c>
      <c r="K665" s="537">
        <f ca="1">IF(I665&gt;0,J665*100/I665,0)</f>
        <v>100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IFERROR(__xludf.DUMMYFUNCTION("IMPORTRANGE(""https://docs.google.com/spreadsheets/d/11923uPwbBZFjjGgGUA6NLw09EwE0CqkOc4q9oUmW1yo/edit?usp=sharing"",""แพร่!M560"")"),120)</f>
        <v>120</v>
      </c>
      <c r="O665" s="537">
        <f ca="1">IF(L665&gt;0,N665*100/L665,0)</f>
        <v>100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IFERROR(__xludf.DUMMYFUNCTION("IMPORTRANGE(""https://docs.google.com/spreadsheets/d/11923uPwbBZFjjGgGUA6NLw09EwE0CqkOc4q9oUmW1yo/edit?usp=sharing"",""แพร่!J561"")"),2)</f>
        <v>2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IFERROR(__xludf.DUMMYFUNCTION("IMPORTRANGE(""https://docs.google.com/spreadsheets/d/11923uPwbBZFjjGgGUA6NLw09EwE0CqkOc4q9oUmW1yo/edit?usp=sharing"",""แพร่!J562"")"),6.05)</f>
        <v>6.05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3454290</v>
      </c>
      <c r="M8" s="23">
        <f t="shared" ca="1" si="0"/>
        <v>2330863</v>
      </c>
      <c r="N8" s="23">
        <f t="shared" ca="1" si="0"/>
        <v>3288566</v>
      </c>
      <c r="O8" s="22">
        <f t="shared" ref="O8:O16" ca="1" si="1">IF(L8&gt;0,N8*100/L8,0)</f>
        <v>95.202371543790477</v>
      </c>
      <c r="P8" s="22">
        <f t="shared" ref="P8:P16" ca="1" si="2">IF(M8&gt;0,N8*100/M8,0)</f>
        <v>141.08791464792225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3454290</v>
      </c>
      <c r="M10" s="30">
        <f t="shared" ca="1" si="4"/>
        <v>2330863</v>
      </c>
      <c r="N10" s="30">
        <f t="shared" ca="1" si="4"/>
        <v>3288566</v>
      </c>
      <c r="O10" s="29">
        <f t="shared" ca="1" si="1"/>
        <v>95.202371543790477</v>
      </c>
      <c r="P10" s="29">
        <f t="shared" ca="1" si="2"/>
        <v>141.08791464792225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3406490</v>
      </c>
      <c r="M12" s="39">
        <f t="shared" ca="1" si="6"/>
        <v>2283063</v>
      </c>
      <c r="N12" s="39">
        <f t="shared" ca="1" si="6"/>
        <v>3240766</v>
      </c>
      <c r="O12" s="39">
        <f t="shared" ca="1" si="1"/>
        <v>95.135051034936254</v>
      </c>
      <c r="P12" s="39">
        <f t="shared" ca="1" si="2"/>
        <v>141.94816349789735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1599436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1807054</v>
      </c>
      <c r="M14" s="39">
        <f t="shared" si="8"/>
        <v>0</v>
      </c>
      <c r="N14" s="39">
        <f t="shared" ca="1" si="8"/>
        <v>957703</v>
      </c>
      <c r="O14" s="39">
        <f t="shared" ca="1" si="1"/>
        <v>52.998028835884263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2330863</v>
      </c>
      <c r="M18" s="23">
        <f t="shared" ca="1" si="11"/>
        <v>2330863</v>
      </c>
      <c r="N18" s="23">
        <f t="shared" ca="1" si="11"/>
        <v>2330863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2330863</v>
      </c>
      <c r="M20" s="30">
        <f t="shared" ca="1" si="15"/>
        <v>2330863</v>
      </c>
      <c r="N20" s="30">
        <f t="shared" ca="1" si="15"/>
        <v>2330863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2283063</v>
      </c>
      <c r="M22" s="42">
        <f t="shared" ca="1" si="18"/>
        <v>2283063</v>
      </c>
      <c r="N22" s="39">
        <f t="shared" ca="1" si="18"/>
        <v>2283063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1599436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683627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1123427</v>
      </c>
      <c r="M28" s="23">
        <f t="shared" si="23"/>
        <v>0</v>
      </c>
      <c r="N28" s="23">
        <f t="shared" ca="1" si="23"/>
        <v>957703</v>
      </c>
      <c r="O28" s="22">
        <f t="shared" ref="O28:O30" ca="1" si="24">IF(L28&gt;0,N28*100/L28,0)</f>
        <v>85.248351695303739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1123427</v>
      </c>
      <c r="M30" s="30">
        <f t="shared" si="27"/>
        <v>0</v>
      </c>
      <c r="N30" s="30">
        <f t="shared" ca="1" si="27"/>
        <v>957703</v>
      </c>
      <c r="O30" s="29">
        <f t="shared" ca="1" si="24"/>
        <v>85.248351695303739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1123427</v>
      </c>
      <c r="M32" s="39">
        <f t="shared" si="30"/>
        <v>0</v>
      </c>
      <c r="N32" s="39">
        <f t="shared" ca="1" si="30"/>
        <v>957703</v>
      </c>
      <c r="O32" s="39">
        <f t="shared" ca="1" si="29"/>
        <v>85.248351695303739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1123427</v>
      </c>
      <c r="M34" s="39">
        <f t="shared" si="32"/>
        <v>0</v>
      </c>
      <c r="N34" s="39">
        <f t="shared" ca="1" si="32"/>
        <v>957703</v>
      </c>
      <c r="O34" s="39">
        <f t="shared" ca="1" si="29"/>
        <v>85.248351695303739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2330863</v>
      </c>
      <c r="M37" s="55">
        <f t="shared" ca="1" si="33"/>
        <v>2330863</v>
      </c>
      <c r="N37" s="55">
        <f t="shared" ca="1" si="33"/>
        <v>2330863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679700</v>
      </c>
      <c r="M41" s="79">
        <f t="shared" ca="1" si="34"/>
        <v>679700</v>
      </c>
      <c r="N41" s="79">
        <f t="shared" ca="1" si="34"/>
        <v>679700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679700</v>
      </c>
      <c r="M43" s="79">
        <f t="shared" ca="1" si="38"/>
        <v>679700</v>
      </c>
      <c r="N43" s="79">
        <f t="shared" ca="1" si="38"/>
        <v>679700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679700</v>
      </c>
      <c r="M45" s="50">
        <f ca="1">IFERROR(__xludf.DUMMYFUNCTION("IMPORTRANGE(""https://docs.google.com/spreadsheets/d/1Yj_ptqi66GCucihVvJfMjLAmec39IyEx_6qawtMGysU/edit?usp=sharing"",""สบก!Q31"")"),679700)</f>
        <v>679700</v>
      </c>
      <c r="N45" s="50">
        <f ca="1">IFERROR(__xludf.DUMMYFUNCTION("IMPORTRANGE(""https://docs.google.com/spreadsheets/d/1Yj_ptqi66GCucihVvJfMjLAmec39IyEx_6qawtMGysU/edit?usp=sharing"",""สบก!R31"")"),679700)</f>
        <v>679700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IFERROR(__xludf.DUMMYFUNCTION("IMPORTRANGE(""https://docs.google.com/spreadsheets/d/1Yj_ptqi66GCucihVvJfMjLAmec39IyEx_6qawtMGysU/edit?usp=sharing"",""สบก!M31"")"),679700)</f>
        <v>679700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212936</v>
      </c>
      <c r="M53" s="121">
        <f t="shared" ca="1" si="39"/>
        <v>212936</v>
      </c>
      <c r="N53" s="121">
        <f t="shared" ca="1" si="39"/>
        <v>212936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212936</v>
      </c>
      <c r="M55" s="121">
        <f t="shared" ca="1" si="43"/>
        <v>212936</v>
      </c>
      <c r="N55" s="121">
        <f t="shared" ca="1" si="43"/>
        <v>212936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212936</v>
      </c>
      <c r="M57" s="50">
        <f ca="1">IFERROR(__xludf.DUMMYFUNCTION("IMPORTRANGE(""https://docs.google.com/spreadsheets/d/1Yj_ptqi66GCucihVvJfMjLAmec39IyEx_6qawtMGysU/edit?usp=sharing"",""สบก!Z31"")"),212936)</f>
        <v>212936</v>
      </c>
      <c r="N57" s="50">
        <f ca="1">IFERROR(__xludf.DUMMYFUNCTION("IMPORTRANGE(""https://docs.google.com/spreadsheets/d/1Yj_ptqi66GCucihVvJfMjLAmec39IyEx_6qawtMGysU/edit?usp=sharing"",""สบก!AA31"")"),212936)</f>
        <v>212936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IFERROR(__xludf.DUMMYFUNCTION("IMPORTRANGE(""https://docs.google.com/spreadsheets/d/1Yj_ptqi66GCucihVvJfMjLAmec39IyEx_6qawtMGysU/edit?usp=sharing"",""สบก!V31"")"),212936)</f>
        <v>212936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103392</v>
      </c>
      <c r="M118" s="152">
        <f t="shared" ca="1" si="58"/>
        <v>103392</v>
      </c>
      <c r="N118" s="152">
        <f t="shared" ca="1" si="58"/>
        <v>103392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103392</v>
      </c>
      <c r="M120" s="88">
        <f t="shared" ca="1" si="62"/>
        <v>103392</v>
      </c>
      <c r="N120" s="88">
        <f t="shared" ca="1" si="62"/>
        <v>103392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103392</v>
      </c>
      <c r="M122" s="167">
        <f ca="1">IFERROR(__xludf.DUMMYFUNCTION("IMPORTRANGE(""https://docs.google.com/spreadsheets/d/1Yj_ptqi66GCucihVvJfMjLAmec39IyEx_6qawtMGysU/edit?usp=sharing"",""สบก!BA31"")"),103392)</f>
        <v>103392</v>
      </c>
      <c r="N122" s="168">
        <f ca="1">IFERROR(__xludf.DUMMYFUNCTION("IMPORTRANGE(""https://docs.google.com/spreadsheets/d/1Yj_ptqi66GCucihVvJfMjLAmec39IyEx_6qawtMGysU/edit?usp=sharing"",""สบก!BB31"")"),103392)</f>
        <v>103392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IFERROR(__xludf.DUMMYFUNCTION("IMPORTRANGE(""https://docs.google.com/spreadsheets/d/1Yj_ptqi66GCucihVvJfMjLAmec39IyEx_6qawtMGysU/edit?usp=sharing"",""สบก!AX31"")"),103392)</f>
        <v>103392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173600</v>
      </c>
      <c r="M140" s="152">
        <f t="shared" ca="1" si="64"/>
        <v>173600</v>
      </c>
      <c r="N140" s="152">
        <f t="shared" ca="1" si="64"/>
        <v>173600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173600</v>
      </c>
      <c r="M142" s="88">
        <f t="shared" ca="1" si="68"/>
        <v>173600</v>
      </c>
      <c r="N142" s="88">
        <f t="shared" ca="1" si="68"/>
        <v>173600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173600</v>
      </c>
      <c r="M144" s="167">
        <f ca="1">IFERROR(__xludf.DUMMYFUNCTION("IMPORTRANGE(""https://docs.google.com/spreadsheets/d/1Yj_ptqi66GCucihVvJfMjLAmec39IyEx_6qawtMGysU/edit?usp=sharing"",""สบก!BJ31"")"),173600)</f>
        <v>173600</v>
      </c>
      <c r="N144" s="168">
        <f ca="1">IFERROR(__xludf.DUMMYFUNCTION("IMPORTRANGE(""https://docs.google.com/spreadsheets/d/1Yj_ptqi66GCucihVvJfMjLAmec39IyEx_6qawtMGysU/edit?usp=sharing"",""สบก!BK31"")"),173600)</f>
        <v>173600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IFERROR(__xludf.DUMMYFUNCTION("IMPORTRANGE(""https://docs.google.com/spreadsheets/d/1Yj_ptqi66GCucihVvJfMjLAmec39IyEx_6qawtMGysU/edit?usp=sharing"",""สบก!BG31"")"),173600)</f>
        <v>173600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IFERROR(__xludf.DUMMYFUNCTION("IMPORTRANGE(""https://docs.google.com/spreadsheets/d/11923uPwbBZFjjGgGUA6NLw09EwE0CqkOc4q9oUmW1yo/edit?usp=sharing"",""แม่ฮ่องสอน!J84"")"),122)</f>
        <v>122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IFERROR(__xludf.DUMMYFUNCTION("IMPORTRANGE(""https://docs.google.com/spreadsheets/d/11923uPwbBZFjjGgGUA6NLw09EwE0CqkOc4q9oUmW1yo/edit?usp=sharing"",""แม่ฮ่องสอน!J85"")"),122)</f>
        <v>122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62295</v>
      </c>
      <c r="M220" s="152">
        <f t="shared" ca="1" si="72"/>
        <v>62295</v>
      </c>
      <c r="N220" s="152">
        <f t="shared" ca="1" si="72"/>
        <v>62295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62295</v>
      </c>
      <c r="M222" s="88">
        <f t="shared" ca="1" si="76"/>
        <v>62295</v>
      </c>
      <c r="N222" s="88">
        <f t="shared" ca="1" si="76"/>
        <v>62295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62295</v>
      </c>
      <c r="M224" s="167">
        <f ca="1">IFERROR(__xludf.DUMMYFUNCTION("IMPORTRANGE(""https://docs.google.com/spreadsheets/d/1Yj_ptqi66GCucihVvJfMjLAmec39IyEx_6qawtMGysU/edit?usp=sharing"",""สบก!BS31"")"),62295)</f>
        <v>62295</v>
      </c>
      <c r="N224" s="168">
        <f ca="1">IFERROR(__xludf.DUMMYFUNCTION("IMPORTRANGE(""https://docs.google.com/spreadsheets/d/1Yj_ptqi66GCucihVvJfMjLAmec39IyEx_6qawtMGysU/edit?usp=sharing"",""สบก!BT31"")"),62295)</f>
        <v>62295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IFERROR(__xludf.DUMMYFUNCTION("IMPORTRANGE(""https://docs.google.com/spreadsheets/d/1Yj_ptqi66GCucihVvJfMjLAmec39IyEx_6qawtMGysU/edit?usp=sharing"",""สบก!BP31"")"),62295)</f>
        <v>62295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187200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187200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IFERROR(__xludf.DUMMYFUNCTION("IMPORTRANGE(""https://docs.google.com/spreadsheets/d/1Yj_ptqi66GCucihVvJfMjLAmec39IyEx_6qawtMGysU/edit?usp=sharing"",""สบก!CL31"")"),187200)</f>
        <v>187200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IFERROR(__xludf.DUMMYFUNCTION("IMPORTRANGE(""https://docs.google.com/spreadsheets/d/11923uPwbBZFjjGgGUA6NLw09EwE0CqkOc4q9oUmW1yo/edit?usp=sharing"",""แม่ฮ่องสอน!J228"")"),126)</f>
        <v>126</v>
      </c>
      <c r="K328" s="317">
        <f ca="1">IF(I328&gt;0,J328*100/I328,0)</f>
        <v>132.63157894736841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911740</v>
      </c>
      <c r="M329" s="152">
        <f t="shared" ca="1" si="98"/>
        <v>911740</v>
      </c>
      <c r="N329" s="152">
        <f t="shared" ca="1" si="98"/>
        <v>911740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911740</v>
      </c>
      <c r="M331" s="88">
        <f t="shared" ca="1" si="102"/>
        <v>911740</v>
      </c>
      <c r="N331" s="88">
        <f t="shared" ca="1" si="102"/>
        <v>911740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863940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IFERROR(__xludf.DUMMYFUNCTION("IMPORTRANGE(""https://docs.google.com/spreadsheets/d/1Yj_ptqi66GCucihVvJfMjLAmec39IyEx_6qawtMGysU/edit?usp=sharing"",""สบก!DM31"")"),863940)</f>
        <v>863940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IFERROR(__xludf.DUMMYFUNCTION("IMPORTRANGE(""https://docs.google.com/spreadsheets/d/1Yj_ptqi66GCucihVvJfMjLAmec39IyEx_6qawtMGysU/edit?usp=sharing"",""สบก!DI31"")"),289140)</f>
        <v>289140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IFERROR(__xludf.DUMMYFUNCTION("IMPORTRANGE(""https://docs.google.com/spreadsheets/d/11923uPwbBZFjjGgGUA6NLw09EwE0CqkOc4q9oUmW1yo/edit?usp=sharing"",""แม่ฮ่องสอน!J234"")"),68)</f>
        <v>68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IFERROR(__xludf.DUMMYFUNCTION("IMPORTRANGE(""https://docs.google.com/spreadsheets/d/11923uPwbBZFjjGgGUA6NLw09EwE0CqkOc4q9oUmW1yo/edit?usp=sharing"",""แม่ฮ่องสอน!J235"")"),200.57)</f>
        <v>200.57</v>
      </c>
      <c r="K340" s="342">
        <f t="shared" ca="1" si="103"/>
        <v>133.71333333333334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IFERROR(__xludf.DUMMYFUNCTION("IMPORTRANGE(""https://docs.google.com/spreadsheets/d/11923uPwbBZFjjGgGUA6NLw09EwE0CqkOc4q9oUmW1yo/edit?usp=sharing"",""แม่ฮ่องสอน!J236"")"),134)</f>
        <v>134</v>
      </c>
      <c r="K341" s="342">
        <f t="shared" ca="1" si="103"/>
        <v>141.05263157894737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IFERROR(__xludf.DUMMYFUNCTION("IMPORTRANGE(""https://docs.google.com/spreadsheets/d/11923uPwbBZFjjGgGUA6NLw09EwE0CqkOc4q9oUmW1yo/edit?usp=sharing"",""แม่ฮ่องสอน!J237"")"),487.25)</f>
        <v>487.25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IFERROR(__xludf.DUMMYFUNCTION("IMPORTRANGE(""https://docs.google.com/spreadsheets/d/11923uPwbBZFjjGgGUA6NLw09EwE0CqkOc4q9oUmW1yo/edit?usp=sharing"",""แม่ฮ่องสอน!J238"")"),1)</f>
        <v>1</v>
      </c>
      <c r="K343" s="342">
        <f t="shared" ca="1" si="103"/>
        <v>1.0526315789473684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IFERROR(__xludf.DUMMYFUNCTION("IMPORTRANGE(""https://docs.google.com/spreadsheets/d/11923uPwbBZFjjGgGUA6NLw09EwE0CqkOc4q9oUmW1yo/edit?usp=sharing"",""แม่ฮ่องสอน!J239"")"),6.92)</f>
        <v>6.92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IFERROR(__xludf.DUMMYFUNCTION("IMPORTRANGE(""https://docs.google.com/spreadsheets/d/11923uPwbBZFjjGgGUA6NLw09EwE0CqkOc4q9oUmW1yo/edit?usp=sharing"",""แม่ฮ่องสอน!J240"")"),126)</f>
        <v>126</v>
      </c>
      <c r="K345" s="342">
        <f t="shared" ca="1" si="103"/>
        <v>132.63157894736841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IFERROR(__xludf.DUMMYFUNCTION("IMPORTRANGE(""https://docs.google.com/spreadsheets/d/11923uPwbBZFjjGgGUA6NLw09EwE0CqkOc4q9oUmW1yo/edit?usp=sharing"",""แม่ฮ่องสอน!J241"")"),428.94)</f>
        <v>428.94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IFERROR(__xludf.DUMMYFUNCTION("IMPORTRANGE(""https://docs.google.com/spreadsheets/d/11923uPwbBZFjjGgGUA6NLw09EwE0CqkOc4q9oUmW1yo/edit?usp=sharing"",""แม่ฮ่องสอน!L242"")"),1123427)</f>
        <v>1123427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IFERROR(__xludf.DUMMYFUNCTION("IMPORTRANGE(""https://docs.google.com/spreadsheets/d/11923uPwbBZFjjGgGUA6NLw09EwE0CqkOc4q9oUmW1yo/edit?usp=sharing"",""แม่ฮ่องสอน!M242"")"),957703)</f>
        <v>957703</v>
      </c>
      <c r="O347" s="357">
        <f ca="1">+IF(L347&gt;0,N347*100/L347,0)</f>
        <v>85.248351695303739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IFERROR(__xludf.DUMMYFUNCTION("IMPORTRANGE(""https://docs.google.com/spreadsheets/d/11923uPwbBZFjjGgGUA6NLw09EwE0CqkOc4q9oUmW1yo/edit?usp=sharing"",""แม่ฮ่องสอน!L244"")"),368030)</f>
        <v>368030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IFERROR(__xludf.DUMMYFUNCTION("IMPORTRANGE(""https://docs.google.com/spreadsheets/d/11923uPwbBZFjjGgGUA6NLw09EwE0CqkOc4q9oUmW1yo/edit?usp=sharing"",""แม่ฮ่องสอน!M244"")"),341191)</f>
        <v>341191</v>
      </c>
      <c r="O349" s="372">
        <f ca="1">+IF(L349&gt;0,N349*100/L349,0)</f>
        <v>92.707387984675165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IFERROR(__xludf.DUMMYFUNCTION("IMPORTRANGE(""https://docs.google.com/spreadsheets/d/11923uPwbBZFjjGgGUA6NLw09EwE0CqkOc4q9oUmW1yo/edit?usp=sharing"",""แม่ฮ่องสอน!L247"")"),368030)</f>
        <v>368030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IFERROR(__xludf.DUMMYFUNCTION("IMPORTRANGE(""https://docs.google.com/spreadsheets/d/11923uPwbBZFjjGgGUA6NLw09EwE0CqkOc4q9oUmW1yo/edit?usp=sharing"",""แม่ฮ่องสอน!M247"")"),341191)</f>
        <v>341191</v>
      </c>
      <c r="O352" s="165">
        <f t="shared" ca="1" si="105"/>
        <v>92.707387984675165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IFERROR(__xludf.DUMMYFUNCTION("IMPORTRANGE(""https://docs.google.com/spreadsheets/d/11923uPwbBZFjjGgGUA6NLw09EwE0CqkOc4q9oUmW1yo/edit?usp=sharing"",""แม่ฮ่องสอน!L249"")"),368030)</f>
        <v>368030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IFERROR(__xludf.DUMMYFUNCTION("IMPORTRANGE(""https://docs.google.com/spreadsheets/d/11923uPwbBZFjjGgGUA6NLw09EwE0CqkOc4q9oUmW1yo/edit?usp=sharing"",""แม่ฮ่องสอน!M249"")"),341191)</f>
        <v>341191</v>
      </c>
      <c r="O354" s="168">
        <f t="shared" ca="1" si="105"/>
        <v>92.707387984675165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IFERROR(__xludf.DUMMYFUNCTION("IMPORTRANGE(""https://docs.google.com/spreadsheets/d/11923uPwbBZFjjGgGUA6NLw09EwE0CqkOc4q9oUmW1yo/edit?usp=sharing"",""แม่ฮ่องสอน!M250"")"),76250)</f>
        <v>76250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IFERROR(__xludf.DUMMYFUNCTION("IMPORTRANGE(""https://docs.google.com/spreadsheets/d/11923uPwbBZFjjGgGUA6NLw09EwE0CqkOc4q9oUmW1yo/edit?usp=sharing"",""แม่ฮ่องสอน!M252"")"),129161)</f>
        <v>129161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IFERROR(__xludf.DUMMYFUNCTION("IMPORTRANGE(""https://docs.google.com/spreadsheets/d/11923uPwbBZFjjGgGUA6NLw09EwE0CqkOc4q9oUmW1yo/edit?usp=sharing"",""แม่ฮ่องสอน!M275"")"),127660)</f>
        <v>127660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IFERROR(__xludf.DUMMYFUNCTION("IMPORTRANGE(""https://docs.google.com/spreadsheets/d/11923uPwbBZFjjGgGUA6NLw09EwE0CqkOc4q9oUmW1yo/edit?usp=sharing"",""แม่ฮ่องสอน!M278"")"),127660)</f>
        <v>127660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IFERROR(__xludf.DUMMYFUNCTION("IMPORTRANGE(""https://docs.google.com/spreadsheets/d/11923uPwbBZFjjGgGUA6NLw09EwE0CqkOc4q9oUmW1yo/edit?usp=sharing"",""แม่ฮ่องสอน!M280"")"),127660)</f>
        <v>127660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IFERROR(__xludf.DUMMYFUNCTION("IMPORTRANGE(""https://docs.google.com/spreadsheets/d/11923uPwbBZFjjGgGUA6NLw09EwE0CqkOc4q9oUmW1yo/edit?usp=sharing"",""แม่ฮ่องสอน!M284"")"),23760)</f>
        <v>23760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IFERROR(__xludf.DUMMYFUNCTION("IMPORTRANGE(""https://docs.google.com/spreadsheets/d/11923uPwbBZFjjGgGUA6NLw09EwE0CqkOc4q9oUmW1yo/edit?usp=sharing"",""แม่ฮ่องสอน!J293"")"),39)</f>
        <v>39</v>
      </c>
      <c r="K398" s="163">
        <f t="shared" ca="1" si="110"/>
        <v>390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IFERROR(__xludf.DUMMYFUNCTION("IMPORTRANGE(""https://docs.google.com/spreadsheets/d/11923uPwbBZFjjGgGUA6NLw09EwE0CqkOc4q9oUmW1yo/edit?usp=sharing"",""แม่ฮ่องสอน!M296"")"),104590)</f>
        <v>104590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IFERROR(__xludf.DUMMYFUNCTION("IMPORTRANGE(""https://docs.google.com/spreadsheets/d/11923uPwbBZFjjGgGUA6NLw09EwE0CqkOc4q9oUmW1yo/edit?usp=sharing"",""แม่ฮ่องสอน!M299"")"),104590)</f>
        <v>104590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IFERROR(__xludf.DUMMYFUNCTION("IMPORTRANGE(""https://docs.google.com/spreadsheets/d/11923uPwbBZFjjGgGUA6NLw09EwE0CqkOc4q9oUmW1yo/edit?usp=sharing"",""แม่ฮ่องสอน!M301"")"),104590)</f>
        <v>104590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IFERROR(__xludf.DUMMYFUNCTION("IMPORTRANGE(""https://docs.google.com/spreadsheets/d/11923uPwbBZFjjGgGUA6NLw09EwE0CqkOc4q9oUmW1yo/edit?usp=sharing"",""แม่ฮ่องสอน!M305"")"),22820)</f>
        <v>22820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IFERROR(__xludf.DUMMYFUNCTION("IMPORTRANGE(""https://docs.google.com/spreadsheets/d/11923uPwbBZFjjGgGUA6NLw09EwE0CqkOc4q9oUmW1yo/edit?usp=sharing"",""แม่ฮ่องสอน!M338"")"),55800)</f>
        <v>55800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IFERROR(__xludf.DUMMYFUNCTION("IMPORTRANGE(""https://docs.google.com/spreadsheets/d/11923uPwbBZFjjGgGUA6NLw09EwE0CqkOc4q9oUmW1yo/edit?usp=sharing"",""แม่ฮ่องสอน!J459"")"),452)</f>
        <v>452</v>
      </c>
      <c r="K564" s="371">
        <f ca="1">IF(I564&gt;0,J564*100/I564,0)</f>
        <v>180.8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IFERROR(__xludf.DUMMYFUNCTION("IMPORTRANGE(""https://docs.google.com/spreadsheets/d/11923uPwbBZFjjGgGUA6NLw09EwE0CqkOc4q9oUmW1yo/edit?usp=sharing"",""แม่ฮ่องสอน!M459"")"),129687)</f>
        <v>129687</v>
      </c>
      <c r="O564" s="372">
        <f t="shared" ref="O564:O568" ca="1" si="122">+IF(L564&gt;0,N564*100/L564,0)</f>
        <v>99.697878228782287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IFERROR(__xludf.DUMMYFUNCTION("IMPORTRANGE(""https://docs.google.com/spreadsheets/d/11923uPwbBZFjjGgGUA6NLw09EwE0CqkOc4q9oUmW1yo/edit?usp=sharing"",""แม่ฮ่องสอน!M461"")"),129687)</f>
        <v>129687</v>
      </c>
      <c r="O566" s="168">
        <f t="shared" ca="1" si="122"/>
        <v>99.697878228782287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IFERROR(__xludf.DUMMYFUNCTION("IMPORTRANGE(""https://docs.google.com/spreadsheets/d/11923uPwbBZFjjGgGUA6NLw09EwE0CqkOc4q9oUmW1yo/edit?usp=sharing"",""แม่ฮ่องสอน!M463"")"),129687)</f>
        <v>129687</v>
      </c>
      <c r="O568" s="168">
        <f t="shared" ca="1" si="122"/>
        <v>99.697878228782287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IFERROR(__xludf.DUMMYFUNCTION("IMPORTRANGE(""https://docs.google.com/spreadsheets/d/11923uPwbBZFjjGgGUA6NLw09EwE0CqkOc4q9oUmW1yo/edit?usp=sharing"",""แม่ฮ่องสอน!M466"")"),98607)</f>
        <v>98607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IFERROR(__xludf.DUMMYFUNCTION("IMPORTRANGE(""https://docs.google.com/spreadsheets/d/11923uPwbBZFjjGgGUA6NLw09EwE0CqkOc4q9oUmW1yo/edit?usp=sharing"",""แม่ฮ่องสอน!M467"")"),31080)</f>
        <v>31080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IFERROR(__xludf.DUMMYFUNCTION("IMPORTRANGE(""https://docs.google.com/spreadsheets/d/11923uPwbBZFjjGgGUA6NLw09EwE0CqkOc4q9oUmW1yo/edit?usp=sharing"",""แม่ฮ่องสอน!J468"")"),452)</f>
        <v>452</v>
      </c>
      <c r="K573" s="201">
        <f ca="1">IF(I573&gt;0,J573*100/I573,0)</f>
        <v>180.8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IFERROR(__xludf.DUMMYFUNCTION("IMPORTRANGE(""https://docs.google.com/spreadsheets/d/11923uPwbBZFjjGgGUA6NLw09EwE0CqkOc4q9oUmW1yo/edit?usp=sharing"",""แม่ฮ่องสอน!J472"")"),201)</f>
        <v>201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IFERROR(__xludf.DUMMYFUNCTION("IMPORTRANGE(""https://docs.google.com/spreadsheets/d/11923uPwbBZFjjGgGUA6NLw09EwE0CqkOc4q9oUmW1yo/edit?usp=sharing"",""แม่ฮ่องสอน!M475"")"),75780)</f>
        <v>75780</v>
      </c>
      <c r="O580" s="372">
        <f t="shared" ref="O580:O584" ca="1" si="124">+IF(L580&gt;0,N580*100/L580,0)</f>
        <v>48.287815259918183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IFERROR(__xludf.DUMMYFUNCTION("IMPORTRANGE(""https://docs.google.com/spreadsheets/d/11923uPwbBZFjjGgGUA6NLw09EwE0CqkOc4q9oUmW1yo/edit?usp=sharing"",""แม่ฮ่องสอน!M477"")"),75780)</f>
        <v>75780</v>
      </c>
      <c r="O582" s="168">
        <f t="shared" ca="1" si="124"/>
        <v>48.287815259918183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IFERROR(__xludf.DUMMYFUNCTION("IMPORTRANGE(""https://docs.google.com/spreadsheets/d/11923uPwbBZFjjGgGUA6NLw09EwE0CqkOc4q9oUmW1yo/edit?usp=sharing"",""แม่ฮ่องสอน!M479"")"),75780)</f>
        <v>75780</v>
      </c>
      <c r="O584" s="168">
        <f t="shared" ca="1" si="124"/>
        <v>48.287815259918183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IFERROR(__xludf.DUMMYFUNCTION("IMPORTRANGE(""https://docs.google.com/spreadsheets/d/11923uPwbBZFjjGgGUA6NLw09EwE0CqkOc4q9oUmW1yo/edit?usp=sharing"",""แม่ฮ่องสอน!M483"")"),75780)</f>
        <v>75780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IFERROR(__xludf.DUMMYFUNCTION("IMPORTRANGE(""https://docs.google.com/spreadsheets/d/11923uPwbBZFjjGgGUA6NLw09EwE0CqkOc4q9oUmW1yo/edit?usp=sharing"",""แม่ฮ่องสอน!L492"")"),4200)</f>
        <v>4200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IFERROR(__xludf.DUMMYFUNCTION("IMPORTRANGE(""https://docs.google.com/spreadsheets/d/11923uPwbBZFjjGgGUA6NLw09EwE0CqkOc4q9oUmW1yo/edit?usp=sharing"",""แม่ฮ่องสอน!L494"")"),4200)</f>
        <v>4200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IFERROR(__xludf.DUMMYFUNCTION("IMPORTRANGE(""https://docs.google.com/spreadsheets/d/11923uPwbBZFjjGgGUA6NLw09EwE0CqkOc4q9oUmW1yo/edit?usp=sharing"",""แม่ฮ่องสอน!L496"")"),4200)</f>
        <v>4200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IFERROR(__xludf.DUMMYFUNCTION("IMPORTRANGE(""https://docs.google.com/spreadsheets/d/11923uPwbBZFjjGgGUA6NLw09EwE0CqkOc4q9oUmW1yo/edit?usp=sharing"",""แม่ฮ่องสอน!J523"")"),839956.09)</f>
        <v>839956.09</v>
      </c>
      <c r="K628" s="342">
        <f t="shared" ref="K628:K635" ca="1" si="129">IF(I628&gt;0,J628*100/I628,0)</f>
        <v>100.10350051281294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IFERROR(__xludf.DUMMYFUNCTION("IMPORTRANGE(""https://docs.google.com/spreadsheets/d/11923uPwbBZFjjGgGUA6NLw09EwE0CqkOc4q9oUmW1yo/edit?usp=sharing"",""แม่ฮ่องสอน!J524"")"),80)</f>
        <v>80</v>
      </c>
      <c r="K629" s="342">
        <f t="shared" ca="1" si="129"/>
        <v>95.238095238095241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IFERROR(__xludf.DUMMYFUNCTION("IMPORTRANGE(""https://docs.google.com/spreadsheets/d/11923uPwbBZFjjGgGUA6NLw09EwE0CqkOc4q9oUmW1yo/edit?usp=sharing"",""แม่ฮ่องสอน!J525"")"),246726.33)</f>
        <v>246726.33</v>
      </c>
      <c r="K630" s="342">
        <f t="shared" ca="1" si="129"/>
        <v>72.279321121472549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IFERROR(__xludf.DUMMYFUNCTION("IMPORTRANGE(""https://docs.google.com/spreadsheets/d/11923uPwbBZFjjGgGUA6NLw09EwE0CqkOc4q9oUmW1yo/edit?usp=sharing"",""แม่ฮ่องสอน!J526"")"),26)</f>
        <v>26</v>
      </c>
      <c r="K631" s="342">
        <f t="shared" ca="1" si="129"/>
        <v>96.296296296296291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IFERROR(__xludf.DUMMYFUNCTION("IMPORTRANGE(""https://docs.google.com/spreadsheets/d/11923uPwbBZFjjGgGUA6NLw09EwE0CqkOc4q9oUmW1yo/edit?usp=sharing"",""แม่ฮ่องสอน!I529"")"),1090000)</f>
        <v>1090000</v>
      </c>
      <c r="J634" s="341">
        <f ca="1">IFERROR(__xludf.DUMMYFUNCTION("IMPORTRANGE(""https://docs.google.com/spreadsheets/d/11923uPwbBZFjjGgGUA6NLw09EwE0CqkOc4q9oUmW1yo/edit?usp=sharing"",""แม่ฮ่องสอน!J529"")"),1090000)</f>
        <v>1090000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IFERROR(__xludf.DUMMYFUNCTION("IMPORTRANGE(""https://docs.google.com/spreadsheets/d/11923uPwbBZFjjGgGUA6NLw09EwE0CqkOc4q9oUmW1yo/edit?usp=sharing"",""แม่ฮ่องสอน!I530"")"),38)</f>
        <v>38</v>
      </c>
      <c r="J635" s="505">
        <f ca="1">IFERROR(__xludf.DUMMYFUNCTION("IMPORTRANGE(""https://docs.google.com/spreadsheets/d/11923uPwbBZFjjGgGUA6NLw09EwE0CqkOc4q9oUmW1yo/edit?usp=sharing"",""แม่ฮ่องสอน!J530"")"),34)</f>
        <v>34</v>
      </c>
      <c r="K635" s="487">
        <f t="shared" ca="1" si="129"/>
        <v>89.473684210526315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5573812</v>
      </c>
      <c r="M8" s="23">
        <f t="shared" ca="1" si="0"/>
        <v>2929627</v>
      </c>
      <c r="N8" s="23">
        <f t="shared" ca="1" si="0"/>
        <v>5000338.3</v>
      </c>
      <c r="O8" s="22">
        <f t="shared" ref="O8:O16" ca="1" si="1">IF(L8&gt;0,N8*100/L8,0)</f>
        <v>89.711283767733818</v>
      </c>
      <c r="P8" s="22">
        <f t="shared" ref="P8:P16" ca="1" si="2">IF(M8&gt;0,N8*100/M8,0)</f>
        <v>170.6817386650246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5573812</v>
      </c>
      <c r="M10" s="30">
        <f t="shared" ca="1" si="4"/>
        <v>2929627</v>
      </c>
      <c r="N10" s="30">
        <f t="shared" ca="1" si="4"/>
        <v>5000338.3</v>
      </c>
      <c r="O10" s="29">
        <f t="shared" ca="1" si="1"/>
        <v>89.711283767733818</v>
      </c>
      <c r="P10" s="29">
        <f t="shared" ca="1" si="2"/>
        <v>170.6817386650246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5361412</v>
      </c>
      <c r="M12" s="39">
        <f t="shared" ca="1" si="6"/>
        <v>2717227</v>
      </c>
      <c r="N12" s="39">
        <f t="shared" ca="1" si="6"/>
        <v>4790343.3</v>
      </c>
      <c r="O12" s="39">
        <f t="shared" ca="1" si="1"/>
        <v>89.348539153491657</v>
      </c>
      <c r="P12" s="39">
        <f t="shared" ca="1" si="2"/>
        <v>176.29529295859345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1849072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3512340</v>
      </c>
      <c r="M14" s="39">
        <f t="shared" si="8"/>
        <v>0</v>
      </c>
      <c r="N14" s="39">
        <f t="shared" ca="1" si="8"/>
        <v>2073116.2999999998</v>
      </c>
      <c r="O14" s="39">
        <f t="shared" ca="1" si="1"/>
        <v>59.023793254639351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212400</v>
      </c>
      <c r="M16" s="39">
        <f t="shared" ca="1" si="10"/>
        <v>212400</v>
      </c>
      <c r="N16" s="39">
        <f t="shared" ca="1" si="10"/>
        <v>209995</v>
      </c>
      <c r="O16" s="50">
        <f t="shared" ca="1" si="1"/>
        <v>98.86770244821092</v>
      </c>
      <c r="P16" s="50">
        <f t="shared" ca="1" si="2"/>
        <v>98.86770244821092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2929627</v>
      </c>
      <c r="M18" s="23">
        <f t="shared" ca="1" si="11"/>
        <v>2929627</v>
      </c>
      <c r="N18" s="23">
        <f t="shared" ca="1" si="11"/>
        <v>2927222</v>
      </c>
      <c r="O18" s="22">
        <f t="shared" ref="O18:O20" ca="1" si="12">IF(L18&gt;0,N18*100/L18,0)</f>
        <v>99.917907638071327</v>
      </c>
      <c r="P18" s="22">
        <f t="shared" ref="P18:P26" ca="1" si="13">IF(M18&gt;0,N18*100/M18,0)</f>
        <v>99.917907638071327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2929627</v>
      </c>
      <c r="M20" s="30">
        <f t="shared" ca="1" si="15"/>
        <v>2929627</v>
      </c>
      <c r="N20" s="30">
        <f t="shared" ca="1" si="15"/>
        <v>2927222</v>
      </c>
      <c r="O20" s="29">
        <f t="shared" ca="1" si="12"/>
        <v>99.917907638071327</v>
      </c>
      <c r="P20" s="29">
        <f t="shared" ca="1" si="13"/>
        <v>99.917907638071327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2717227</v>
      </c>
      <c r="M22" s="42">
        <f t="shared" ca="1" si="18"/>
        <v>2717227</v>
      </c>
      <c r="N22" s="39">
        <f t="shared" ca="1" si="18"/>
        <v>2717227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1849072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868155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212400</v>
      </c>
      <c r="M26" s="50">
        <f t="shared" ca="1" si="22"/>
        <v>212400</v>
      </c>
      <c r="N26" s="50">
        <f t="shared" ca="1" si="22"/>
        <v>209995</v>
      </c>
      <c r="O26" s="50">
        <f t="shared" ca="1" si="17"/>
        <v>98.86770244821092</v>
      </c>
      <c r="P26" s="50">
        <f t="shared" ca="1" si="13"/>
        <v>98.86770244821092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2644185</v>
      </c>
      <c r="M28" s="23">
        <f t="shared" si="23"/>
        <v>0</v>
      </c>
      <c r="N28" s="23">
        <f t="shared" ca="1" si="23"/>
        <v>2073116.2999999998</v>
      </c>
      <c r="O28" s="22">
        <f t="shared" ref="O28:O30" ca="1" si="24">IF(L28&gt;0,N28*100/L28,0)</f>
        <v>78.402846245629547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2644185</v>
      </c>
      <c r="M30" s="30">
        <f t="shared" si="27"/>
        <v>0</v>
      </c>
      <c r="N30" s="30">
        <f t="shared" ca="1" si="27"/>
        <v>2073116.2999999998</v>
      </c>
      <c r="O30" s="29">
        <f t="shared" ca="1" si="24"/>
        <v>78.402846245629547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2644185</v>
      </c>
      <c r="M32" s="39">
        <f t="shared" si="30"/>
        <v>0</v>
      </c>
      <c r="N32" s="39">
        <f t="shared" ca="1" si="30"/>
        <v>2073116.2999999998</v>
      </c>
      <c r="O32" s="39">
        <f t="shared" ca="1" si="29"/>
        <v>78.402846245629547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2644185</v>
      </c>
      <c r="M34" s="39">
        <f t="shared" si="32"/>
        <v>0</v>
      </c>
      <c r="N34" s="39">
        <f t="shared" ca="1" si="32"/>
        <v>2073116.2999999998</v>
      </c>
      <c r="O34" s="39">
        <f t="shared" ca="1" si="29"/>
        <v>78.402846245629547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2929627</v>
      </c>
      <c r="M37" s="55">
        <f t="shared" ca="1" si="33"/>
        <v>2929627</v>
      </c>
      <c r="N37" s="55">
        <f t="shared" ca="1" si="33"/>
        <v>2927222</v>
      </c>
      <c r="O37" s="56">
        <f t="shared" ca="1" si="29"/>
        <v>99.917907638071327</v>
      </c>
      <c r="P37" s="56">
        <f t="shared" ca="1" si="25"/>
        <v>99.917907638071327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670978</v>
      </c>
      <c r="M41" s="79">
        <f t="shared" ca="1" si="34"/>
        <v>670978</v>
      </c>
      <c r="N41" s="79">
        <f t="shared" ca="1" si="34"/>
        <v>670978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670978</v>
      </c>
      <c r="M43" s="79">
        <f t="shared" ca="1" si="38"/>
        <v>670978</v>
      </c>
      <c r="N43" s="79">
        <f t="shared" ca="1" si="38"/>
        <v>670978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670978</v>
      </c>
      <c r="M45" s="50">
        <f ca="1">IFERROR(__xludf.DUMMYFUNCTION("IMPORTRANGE(""https://docs.google.com/spreadsheets/d/1Yj_ptqi66GCucihVvJfMjLAmec39IyEx_6qawtMGysU/edit?usp=sharing"",""สบก!Q32"")"),670978)</f>
        <v>670978</v>
      </c>
      <c r="N45" s="50">
        <f ca="1">IFERROR(__xludf.DUMMYFUNCTION("IMPORTRANGE(""https://docs.google.com/spreadsheets/d/1Yj_ptqi66GCucihVvJfMjLAmec39IyEx_6qawtMGysU/edit?usp=sharing"",""สบก!R32"")"),670978)</f>
        <v>670978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IFERROR(__xludf.DUMMYFUNCTION("IMPORTRANGE(""https://docs.google.com/spreadsheets/d/1Yj_ptqi66GCucihVvJfMjLAmec39IyEx_6qawtMGysU/edit?usp=sharing"",""สบก!M32"")"),670978)</f>
        <v>670978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554894</v>
      </c>
      <c r="M53" s="121">
        <f t="shared" ca="1" si="39"/>
        <v>554894</v>
      </c>
      <c r="N53" s="121">
        <f t="shared" ca="1" si="39"/>
        <v>554894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554894</v>
      </c>
      <c r="M55" s="121">
        <f t="shared" ca="1" si="43"/>
        <v>554894</v>
      </c>
      <c r="N55" s="121">
        <f t="shared" ca="1" si="43"/>
        <v>554894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554894</v>
      </c>
      <c r="M57" s="50">
        <f ca="1">IFERROR(__xludf.DUMMYFUNCTION("IMPORTRANGE(""https://docs.google.com/spreadsheets/d/1Yj_ptqi66GCucihVvJfMjLAmec39IyEx_6qawtMGysU/edit?usp=sharing"",""สบก!Z32"")"),554894)</f>
        <v>554894</v>
      </c>
      <c r="N57" s="50">
        <f ca="1">IFERROR(__xludf.DUMMYFUNCTION("IMPORTRANGE(""https://docs.google.com/spreadsheets/d/1Yj_ptqi66GCucihVvJfMjLAmec39IyEx_6qawtMGysU/edit?usp=sharing"",""สบก!AA32"")"),554894)</f>
        <v>554894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IFERROR(__xludf.DUMMYFUNCTION("IMPORTRANGE(""https://docs.google.com/spreadsheets/d/1Yj_ptqi66GCucihVvJfMjLAmec39IyEx_6qawtMGysU/edit?usp=sharing"",""สบก!V32"")"),554894)</f>
        <v>554894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20160</v>
      </c>
      <c r="M66" s="152">
        <f t="shared" ca="1" si="45"/>
        <v>20160</v>
      </c>
      <c r="N66" s="152">
        <f t="shared" ca="1" si="45"/>
        <v>20160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20160</v>
      </c>
      <c r="M68" s="88">
        <f t="shared" ca="1" si="49"/>
        <v>20160</v>
      </c>
      <c r="N68" s="88">
        <f t="shared" ca="1" si="49"/>
        <v>20160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20160</v>
      </c>
      <c r="M70" s="167">
        <f ca="1">IFERROR(__xludf.DUMMYFUNCTION("IMPORTRANGE(""https://docs.google.com/spreadsheets/d/1Yj_ptqi66GCucihVvJfMjLAmec39IyEx_6qawtMGysU/edit?usp=sharing"",""สบก!AI32"")"),20160)</f>
        <v>20160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IFERROR(__xludf.DUMMYFUNCTION("IMPORTRANGE(""https://docs.google.com/spreadsheets/d/1Yj_ptqi66GCucihVvJfMjLAmec39IyEx_6qawtMGysU/edit?usp=sharing"",""สบก!AF32"")"),20160)</f>
        <v>20160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223500</v>
      </c>
      <c r="M94" s="152">
        <f t="shared" ca="1" si="52"/>
        <v>223500</v>
      </c>
      <c r="N94" s="152">
        <f t="shared" ca="1" si="52"/>
        <v>221095</v>
      </c>
      <c r="O94" s="151">
        <f t="shared" ref="O94:O96" ca="1" si="53">IF(L94&gt;0,N94*100/L94,0)</f>
        <v>98.923937360178968</v>
      </c>
      <c r="P94" s="151">
        <f t="shared" ref="P94:P96" ca="1" si="54">IF(M94&gt;0,N94*100/M94,0)</f>
        <v>98.923937360178968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223500</v>
      </c>
      <c r="M96" s="88">
        <f t="shared" ca="1" si="56"/>
        <v>223500</v>
      </c>
      <c r="N96" s="88">
        <f t="shared" ca="1" si="56"/>
        <v>221095</v>
      </c>
      <c r="O96" s="156">
        <f t="shared" ca="1" si="53"/>
        <v>98.923937360178968</v>
      </c>
      <c r="P96" s="156">
        <f t="shared" ca="1" si="54"/>
        <v>98.923937360178968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131100</v>
      </c>
      <c r="M98" s="167">
        <f ca="1">IFERROR(__xludf.DUMMYFUNCTION("IMPORTRANGE(""https://docs.google.com/spreadsheets/d/1Yj_ptqi66GCucihVvJfMjLAmec39IyEx_6qawtMGysU/edit?usp=sharing"",""สบก!AR32"")"),131100)</f>
        <v>131100</v>
      </c>
      <c r="N98" s="168">
        <f ca="1">IFERROR(__xludf.DUMMYFUNCTION("IMPORTRANGE(""https://docs.google.com/spreadsheets/d/1Yj_ptqi66GCucihVvJfMjLAmec39IyEx_6qawtMGysU/edit?usp=sharing"",""สบก!AS32"")"),131100)</f>
        <v>131100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IFERROR(__xludf.DUMMYFUNCTION("IMPORTRANGE(""https://docs.google.com/spreadsheets/d/1Yj_ptqi66GCucihVvJfMjLAmec39IyEx_6qawtMGysU/edit?usp=sharing"",""สบก!AO32"")"),131100)</f>
        <v>131100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97.397186147186147</v>
      </c>
      <c r="P102" s="50">
        <f ca="1">IF(M102&gt;0,N102*100/M102,0)</f>
        <v>97.397186147186147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21370</v>
      </c>
      <c r="M118" s="152">
        <f t="shared" ca="1" si="58"/>
        <v>21370</v>
      </c>
      <c r="N118" s="152">
        <f t="shared" ca="1" si="58"/>
        <v>21370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21370</v>
      </c>
      <c r="M120" s="88">
        <f t="shared" ca="1" si="62"/>
        <v>21370</v>
      </c>
      <c r="N120" s="88">
        <f t="shared" ca="1" si="62"/>
        <v>21370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21370</v>
      </c>
      <c r="M122" s="167">
        <f ca="1">IFERROR(__xludf.DUMMYFUNCTION("IMPORTRANGE(""https://docs.google.com/spreadsheets/d/1Yj_ptqi66GCucihVvJfMjLAmec39IyEx_6qawtMGysU/edit?usp=sharing"",""สบก!BA32"")"),21370)</f>
        <v>21370</v>
      </c>
      <c r="N122" s="168">
        <f ca="1">IFERROR(__xludf.DUMMYFUNCTION("IMPORTRANGE(""https://docs.google.com/spreadsheets/d/1Yj_ptqi66GCucihVvJfMjLAmec39IyEx_6qawtMGysU/edit?usp=sharing"",""สบก!BB32"")"),21370)</f>
        <v>21370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IFERROR(__xludf.DUMMYFUNCTION("IMPORTRANGE(""https://docs.google.com/spreadsheets/d/1Yj_ptqi66GCucihVvJfMjLAmec39IyEx_6qawtMGysU/edit?usp=sharing"",""สบก!AX32"")"),21370)</f>
        <v>21370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124600</v>
      </c>
      <c r="M140" s="152">
        <f t="shared" ca="1" si="64"/>
        <v>124600</v>
      </c>
      <c r="N140" s="152">
        <f t="shared" ca="1" si="64"/>
        <v>124600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124600</v>
      </c>
      <c r="M142" s="88">
        <f t="shared" ca="1" si="68"/>
        <v>124600</v>
      </c>
      <c r="N142" s="88">
        <f t="shared" ca="1" si="68"/>
        <v>124600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124600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IFERROR(__xludf.DUMMYFUNCTION("IMPORTRANGE(""https://docs.google.com/spreadsheets/d/1Yj_ptqi66GCucihVvJfMjLAmec39IyEx_6qawtMGysU/edit?usp=sharing"",""สบก!BK32"")"),124600)</f>
        <v>124600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IFERROR(__xludf.DUMMYFUNCTION("IMPORTRANGE(""https://docs.google.com/spreadsheets/d/1Yj_ptqi66GCucihVvJfMjLAmec39IyEx_6qawtMGysU/edit?usp=sharing"",""สบก!BG32"")"),124600)</f>
        <v>124600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IFERROR(__xludf.DUMMYFUNCTION("IMPORTRANGE(""https://docs.google.com/spreadsheets/d/11923uPwbBZFjjGgGUA6NLw09EwE0CqkOc4q9oUmW1yo/edit?usp=sharing"",""ลำปาง!J84"")"),277)</f>
        <v>277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IFERROR(__xludf.DUMMYFUNCTION("IMPORTRANGE(""https://docs.google.com/spreadsheets/d/11923uPwbBZFjjGgGUA6NLw09EwE0CqkOc4q9oUmW1yo/edit?usp=sharing"",""ลำปาง!J85"")"),277)</f>
        <v>277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52125</v>
      </c>
      <c r="M220" s="152">
        <f t="shared" ca="1" si="72"/>
        <v>52125</v>
      </c>
      <c r="N220" s="152">
        <f t="shared" ca="1" si="72"/>
        <v>52125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52125</v>
      </c>
      <c r="M222" s="88">
        <f t="shared" ca="1" si="76"/>
        <v>52125</v>
      </c>
      <c r="N222" s="88">
        <f t="shared" ca="1" si="76"/>
        <v>52125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52125</v>
      </c>
      <c r="M224" s="167">
        <f ca="1">IFERROR(__xludf.DUMMYFUNCTION("IMPORTRANGE(""https://docs.google.com/spreadsheets/d/1Yj_ptqi66GCucihVvJfMjLAmec39IyEx_6qawtMGysU/edit?usp=sharing"",""สบก!BS32"")"),52125)</f>
        <v>52125</v>
      </c>
      <c r="N224" s="168">
        <f ca="1">IFERROR(__xludf.DUMMYFUNCTION("IMPORTRANGE(""https://docs.google.com/spreadsheets/d/1Yj_ptqi66GCucihVvJfMjLAmec39IyEx_6qawtMGysU/edit?usp=sharing"",""สบก!BT32"")"),52125)</f>
        <v>52125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IFERROR(__xludf.DUMMYFUNCTION("IMPORTRANGE(""https://docs.google.com/spreadsheets/d/1Yj_ptqi66GCucihVvJfMjLAmec39IyEx_6qawtMGysU/edit?usp=sharing"",""สบก!BP32"")"),52125)</f>
        <v>52125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201200</v>
      </c>
      <c r="M271" s="152">
        <f t="shared" ca="1" si="83"/>
        <v>201200</v>
      </c>
      <c r="N271" s="152">
        <f t="shared" ca="1" si="83"/>
        <v>201200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201200</v>
      </c>
      <c r="M273" s="88">
        <f t="shared" ca="1" si="87"/>
        <v>201200</v>
      </c>
      <c r="N273" s="88">
        <f t="shared" ca="1" si="87"/>
        <v>201200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201200</v>
      </c>
      <c r="M275" s="167">
        <f ca="1">IFERROR(__xludf.DUMMYFUNCTION("IMPORTRANGE(""https://docs.google.com/spreadsheets/d/1Yj_ptqi66GCucihVvJfMjLAmec39IyEx_6qawtMGysU/edit?usp=sharing"",""สบก!CK32"")"),201200)</f>
        <v>201200</v>
      </c>
      <c r="N275" s="168">
        <f ca="1">IFERROR(__xludf.DUMMYFUNCTION("IMPORTRANGE(""https://docs.google.com/spreadsheets/d/1Yj_ptqi66GCucihVvJfMjLAmec39IyEx_6qawtMGysU/edit?usp=sharing"",""สบก!CL32"")"),201200)</f>
        <v>201200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IFERROR(__xludf.DUMMYFUNCTION("IMPORTRANGE(""https://docs.google.com/spreadsheets/d/1Yj_ptqi66GCucihVvJfMjLAmec39IyEx_6qawtMGysU/edit?usp=sharing"",""สบก!CH32"")"),69200)</f>
        <v>69200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IFERROR(__xludf.DUMMYFUNCTION("IMPORTRANGE(""https://docs.google.com/spreadsheets/d/11923uPwbBZFjjGgGUA6NLw09EwE0CqkOc4q9oUmW1yo/edit?usp=sharing"",""ลำปาง!J228"")"),687)</f>
        <v>687</v>
      </c>
      <c r="K328" s="317">
        <f ca="1">IF(I328&gt;0,J328*100/I328,0)</f>
        <v>171.75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1060800</v>
      </c>
      <c r="M329" s="152">
        <f t="shared" ca="1" si="98"/>
        <v>1060800</v>
      </c>
      <c r="N329" s="152">
        <f t="shared" ca="1" si="98"/>
        <v>1060800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1060800</v>
      </c>
      <c r="M331" s="88">
        <f t="shared" ca="1" si="102"/>
        <v>1060800</v>
      </c>
      <c r="N331" s="88">
        <f t="shared" ca="1" si="102"/>
        <v>1060800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940800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IFERROR(__xludf.DUMMYFUNCTION("IMPORTRANGE(""https://docs.google.com/spreadsheets/d/1Yj_ptqi66GCucihVvJfMjLAmec39IyEx_6qawtMGysU/edit?usp=sharing"",""สบก!DM32"")"),940800)</f>
        <v>940800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IFERROR(__xludf.DUMMYFUNCTION("IMPORTRANGE(""https://docs.google.com/spreadsheets/d/1Yj_ptqi66GCucihVvJfMjLAmec39IyEx_6qawtMGysU/edit?usp=sharing"",""สบก!DI32"")"),449600)</f>
        <v>449600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IFERROR(__xludf.DUMMYFUNCTION("IMPORTRANGE(""https://docs.google.com/spreadsheets/d/1Yj_ptqi66GCucihVvJfMjLAmec39IyEx_6qawtMGysU/edit?usp=sharing"",""สบก!DJ32"")"),120000)</f>
        <v>120000</v>
      </c>
      <c r="M337" s="50">
        <f ca="1">L337</f>
        <v>120000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IFERROR(__xludf.DUMMYFUNCTION("IMPORTRANGE(""https://docs.google.com/spreadsheets/d/11923uPwbBZFjjGgGUA6NLw09EwE0CqkOc4q9oUmW1yo/edit?usp=sharing"",""ลำปาง!J234"")"),351)</f>
        <v>351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IFERROR(__xludf.DUMMYFUNCTION("IMPORTRANGE(""https://docs.google.com/spreadsheets/d/11923uPwbBZFjjGgGUA6NLw09EwE0CqkOc4q9oUmW1yo/edit?usp=sharing"",""ลำปาง!J235"")"),1833.12999999999)</f>
        <v>1833.1299999999901</v>
      </c>
      <c r="K340" s="342">
        <f t="shared" ca="1" si="103"/>
        <v>107.83117647058765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IFERROR(__xludf.DUMMYFUNCTION("IMPORTRANGE(""https://docs.google.com/spreadsheets/d/11923uPwbBZFjjGgGUA6NLw09EwE0CqkOc4q9oUmW1yo/edit?usp=sharing"",""ลำปาง!J236"")"),665)</f>
        <v>665</v>
      </c>
      <c r="K341" s="342">
        <f t="shared" ca="1" si="103"/>
        <v>166.25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IFERROR(__xludf.DUMMYFUNCTION("IMPORTRANGE(""https://docs.google.com/spreadsheets/d/11923uPwbBZFjjGgGUA6NLw09EwE0CqkOc4q9oUmW1yo/edit?usp=sharing"",""ลำปาง!J237"")"),4076.45)</f>
        <v>4076.45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IFERROR(__xludf.DUMMYFUNCTION("IMPORTRANGE(""https://docs.google.com/spreadsheets/d/11923uPwbBZFjjGgGUA6NLw09EwE0CqkOc4q9oUmW1yo/edit?usp=sharing"",""ลำปาง!J238"")"),36)</f>
        <v>36</v>
      </c>
      <c r="K343" s="342">
        <f t="shared" ca="1" si="103"/>
        <v>9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IFERROR(__xludf.DUMMYFUNCTION("IMPORTRANGE(""https://docs.google.com/spreadsheets/d/11923uPwbBZFjjGgGUA6NLw09EwE0CqkOc4q9oUmW1yo/edit?usp=sharing"",""ลำปาง!J239"")"),260.45)</f>
        <v>260.45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IFERROR(__xludf.DUMMYFUNCTION("IMPORTRANGE(""https://docs.google.com/spreadsheets/d/11923uPwbBZFjjGgGUA6NLw09EwE0CqkOc4q9oUmW1yo/edit?usp=sharing"",""ลำปาง!J240"")"),687)</f>
        <v>687</v>
      </c>
      <c r="K345" s="342">
        <f t="shared" ca="1" si="103"/>
        <v>171.75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IFERROR(__xludf.DUMMYFUNCTION("IMPORTRANGE(""https://docs.google.com/spreadsheets/d/11923uPwbBZFjjGgGUA6NLw09EwE0CqkOc4q9oUmW1yo/edit?usp=sharing"",""ลำปาง!J241"")"),4154.65)</f>
        <v>4154.6499999999996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IFERROR(__xludf.DUMMYFUNCTION("IMPORTRANGE(""https://docs.google.com/spreadsheets/d/11923uPwbBZFjjGgGUA6NLw09EwE0CqkOc4q9oUmW1yo/edit?usp=sharing"",""ลำปาง!L242"")"),2644185)</f>
        <v>2644185</v>
      </c>
      <c r="M347" s="357"/>
      <c r="N347" s="357">
        <f ca="1">IFERROR(__xludf.DUMMYFUNCTION("IMPORTRANGE(""https://docs.google.com/spreadsheets/d/11923uPwbBZFjjGgGUA6NLw09EwE0CqkOc4q9oUmW1yo/edit?usp=sharing"",""ลำปาง!M242"")"),2073116.29999999)</f>
        <v>2073116.29999999</v>
      </c>
      <c r="O347" s="357">
        <f ca="1">+IF(L347&gt;0,N347*100/L347,0)</f>
        <v>78.402846245629192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IFERROR(__xludf.DUMMYFUNCTION("IMPORTRANGE(""https://docs.google.com/spreadsheets/d/11923uPwbBZFjjGgGUA6NLw09EwE0CqkOc4q9oUmW1yo/edit?usp=sharing"",""ลำปาง!L244"")"),242370)</f>
        <v>242370</v>
      </c>
      <c r="M349" s="372"/>
      <c r="N349" s="372">
        <f ca="1">IFERROR(__xludf.DUMMYFUNCTION("IMPORTRANGE(""https://docs.google.com/spreadsheets/d/11923uPwbBZFjjGgGUA6NLw09EwE0CqkOc4q9oUmW1yo/edit?usp=sharing"",""ลำปาง!M244"")"),242370)</f>
        <v>242370</v>
      </c>
      <c r="O349" s="372">
        <f ca="1">+IF(L349&gt;0,N349*100/L349,0)</f>
        <v>100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IFERROR(__xludf.DUMMYFUNCTION("IMPORTRANGE(""https://docs.google.com/spreadsheets/d/11923uPwbBZFjjGgGUA6NLw09EwE0CqkOc4q9oUmW1yo/edit?usp=sharing"",""ลำปาง!L247"")"),242370)</f>
        <v>242370</v>
      </c>
      <c r="M352" s="165"/>
      <c r="N352" s="164">
        <f ca="1">IFERROR(__xludf.DUMMYFUNCTION("IMPORTRANGE(""https://docs.google.com/spreadsheets/d/11923uPwbBZFjjGgGUA6NLw09EwE0CqkOc4q9oUmW1yo/edit?usp=sharing"",""ลำปาง!M247"")"),242370)</f>
        <v>242370</v>
      </c>
      <c r="O352" s="165">
        <f t="shared" ca="1" si="105"/>
        <v>100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IFERROR(__xludf.DUMMYFUNCTION("IMPORTRANGE(""https://docs.google.com/spreadsheets/d/11923uPwbBZFjjGgGUA6NLw09EwE0CqkOc4q9oUmW1yo/edit?usp=sharing"",""ลำปาง!L249"")"),242370)</f>
        <v>242370</v>
      </c>
      <c r="M354" s="168"/>
      <c r="N354" s="167">
        <f ca="1">IFERROR(__xludf.DUMMYFUNCTION("IMPORTRANGE(""https://docs.google.com/spreadsheets/d/11923uPwbBZFjjGgGUA6NLw09EwE0CqkOc4q9oUmW1yo/edit?usp=sharing"",""ลำปาง!M249"")"),242370)</f>
        <v>242370</v>
      </c>
      <c r="O354" s="168">
        <f t="shared" ca="1" si="105"/>
        <v>100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IFERROR(__xludf.DUMMYFUNCTION("IMPORTRANGE(""https://docs.google.com/spreadsheets/d/11923uPwbBZFjjGgGUA6NLw09EwE0CqkOc4q9oUmW1yo/edit?usp=sharing"",""ลำปาง!M252"")"),156000)</f>
        <v>156000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IFERROR(__xludf.DUMMYFUNCTION("IMPORTRANGE(""https://docs.google.com/spreadsheets/d/11923uPwbBZFjjGgGUA6NLw09EwE0CqkOc4q9oUmW1yo/edit?usp=sharing"",""ลำปาง!M253"")"),30170)</f>
        <v>30170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IFERROR(__xludf.DUMMYFUNCTION("IMPORTRANGE(""https://docs.google.com/spreadsheets/d/11923uPwbBZFjjGgGUA6NLw09EwE0CqkOc4q9oUmW1yo/edit?usp=sharing"",""ลำปาง!M275"")"),634678.38)</f>
        <v>634678.38</v>
      </c>
      <c r="O380" s="372">
        <f ca="1">+IF(L380&gt;0,N380*100/L380,0)</f>
        <v>61.707927896394821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IFERROR(__xludf.DUMMYFUNCTION("IMPORTRANGE(""https://docs.google.com/spreadsheets/d/11923uPwbBZFjjGgGUA6NLw09EwE0CqkOc4q9oUmW1yo/edit?usp=sharing"",""ลำปาง!M278"")"),634678.38)</f>
        <v>634678.38</v>
      </c>
      <c r="O383" s="165">
        <f t="shared" ca="1" si="109"/>
        <v>61.707927896394821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IFERROR(__xludf.DUMMYFUNCTION("IMPORTRANGE(""https://docs.google.com/spreadsheets/d/11923uPwbBZFjjGgGUA6NLw09EwE0CqkOc4q9oUmW1yo/edit?usp=sharing"",""ลำปาง!M280"")"),634678.38)</f>
        <v>634678.38</v>
      </c>
      <c r="O385" s="168">
        <f t="shared" ca="1" si="109"/>
        <v>61.707927896394821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IFERROR(__xludf.DUMMYFUNCTION("IMPORTRANGE(""https://docs.google.com/spreadsheets/d/11923uPwbBZFjjGgGUA6NLw09EwE0CqkOc4q9oUmW1yo/edit?usp=sharing"",""ลำปาง!M282"")"),268725)</f>
        <v>268725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IFERROR(__xludf.DUMMYFUNCTION("IMPORTRANGE(""https://docs.google.com/spreadsheets/d/11923uPwbBZFjjGgGUA6NLw09EwE0CqkOc4q9oUmW1yo/edit?usp=sharing"",""ลำปาง!M283"")"),118433.38)</f>
        <v>118433.38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IFERROR(__xludf.DUMMYFUNCTION("IMPORTRANGE(""https://docs.google.com/spreadsheets/d/11923uPwbBZFjjGgGUA6NLw09EwE0CqkOc4q9oUmW1yo/edit?usp=sharing"",""ลำปาง!J293"")"),190)</f>
        <v>190</v>
      </c>
      <c r="K398" s="163">
        <f t="shared" ca="1" si="110"/>
        <v>190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IFERROR(__xludf.DUMMYFUNCTION("IMPORTRANGE(""https://docs.google.com/spreadsheets/d/11923uPwbBZFjjGgGUA6NLw09EwE0CqkOc4q9oUmW1yo/edit?usp=sharing"",""ลำปาง!M296"")"),144560)</f>
        <v>144560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IFERROR(__xludf.DUMMYFUNCTION("IMPORTRANGE(""https://docs.google.com/spreadsheets/d/11923uPwbBZFjjGgGUA6NLw09EwE0CqkOc4q9oUmW1yo/edit?usp=sharing"",""ลำปาง!M299"")"),144560)</f>
        <v>144560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IFERROR(__xludf.DUMMYFUNCTION("IMPORTRANGE(""https://docs.google.com/spreadsheets/d/11923uPwbBZFjjGgGUA6NLw09EwE0CqkOc4q9oUmW1yo/edit?usp=sharing"",""ลำปาง!M301"")"),144560)</f>
        <v>144560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IFERROR(__xludf.DUMMYFUNCTION("IMPORTRANGE(""https://docs.google.com/spreadsheets/d/11923uPwbBZFjjGgGUA6NLw09EwE0CqkOc4q9oUmW1yo/edit?usp=sharing"",""ลำปาง!M303"")"),29000)</f>
        <v>29000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IFERROR(__xludf.DUMMYFUNCTION("IMPORTRANGE(""https://docs.google.com/spreadsheets/d/11923uPwbBZFjjGgGUA6NLw09EwE0CqkOc4q9oUmW1yo/edit?usp=sharing"",""ลำปาง!M305"")"),27360)</f>
        <v>27360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IFERROR(__xludf.DUMMYFUNCTION("IMPORTRANGE(""https://docs.google.com/spreadsheets/d/11923uPwbBZFjjGgGUA6NLw09EwE0CqkOc4q9oUmW1yo/edit?usp=sharing"",""ลำปาง!J325"")"),30)</f>
        <v>30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IFERROR(__xludf.DUMMYFUNCTION("IMPORTRANGE(""https://docs.google.com/spreadsheets/d/11923uPwbBZFjjGgGUA6NLw09EwE0CqkOc4q9oUmW1yo/edit?usp=sharing"",""ลำปาง!M330"")"),106000)</f>
        <v>106000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IFERROR(__xludf.DUMMYFUNCTION("IMPORTRANGE(""https://docs.google.com/spreadsheets/d/11923uPwbBZFjjGgGUA6NLw09EwE0CqkOc4q9oUmW1yo/edit?usp=sharing"",""ลำปาง!M332"")"),106000)</f>
        <v>106000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IFERROR(__xludf.DUMMYFUNCTION("IMPORTRANGE(""https://docs.google.com/spreadsheets/d/11923uPwbBZFjjGgGUA6NLw09EwE0CqkOc4q9oUmW1yo/edit?usp=sharing"",""ลำปาง!M334"")"),106000)</f>
        <v>106000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IFERROR(__xludf.DUMMYFUNCTION("IMPORTRANGE(""https://docs.google.com/spreadsheets/d/11923uPwbBZFjjGgGUA6NLw09EwE0CqkOc4q9oUmW1yo/edit?usp=sharing"",""ลำปาง!M335"")"),55200)</f>
        <v>55200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IFERROR(__xludf.DUMMYFUNCTION("IMPORTRANGE(""https://docs.google.com/spreadsheets/d/11923uPwbBZFjjGgGUA6NLw09EwE0CqkOc4q9oUmW1yo/edit?usp=sharing"",""ลำปาง!M338"")"),50800)</f>
        <v>50800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IFERROR(__xludf.DUMMYFUNCTION("IMPORTRANGE(""https://docs.google.com/spreadsheets/d/11923uPwbBZFjjGgGUA6NLw09EwE0CqkOc4q9oUmW1yo/edit?usp=sharing"",""ลำปาง!J350"")"),44765.48)</f>
        <v>44765.48</v>
      </c>
      <c r="K455" s="371">
        <f ca="1">IF(I455&gt;0,J455*100/I455,0)</f>
        <v>100.0480064366172</v>
      </c>
      <c r="L455" s="372">
        <f ca="1">IFERROR(__xludf.DUMMYFUNCTION("IMPORTRANGE(""https://docs.google.com/spreadsheets/d/11923uPwbBZFjjGgGUA6NLw09EwE0CqkOc4q9oUmW1yo/edit?usp=sharing"",""ลำปาง!L350"")"),592700)</f>
        <v>592700</v>
      </c>
      <c r="M455" s="372"/>
      <c r="N455" s="372">
        <f ca="1">IFERROR(__xludf.DUMMYFUNCTION("IMPORTRANGE(""https://docs.google.com/spreadsheets/d/11923uPwbBZFjjGgGUA6NLw09EwE0CqkOc4q9oUmW1yo/edit?usp=sharing"",""ลำปาง!M350"")"),415472.92)</f>
        <v>415472.92</v>
      </c>
      <c r="O455" s="372">
        <f t="shared" ref="O455:O459" ca="1" si="116">+IF(L455&gt;0,N455*100/L455,0)</f>
        <v>70.09834992407626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IFERROR(__xludf.DUMMYFUNCTION("IMPORTRANGE(""https://docs.google.com/spreadsheets/d/11923uPwbBZFjjGgGUA6NLw09EwE0CqkOc4q9oUmW1yo/edit?usp=sharing"",""ลำปาง!L352"")"),592700)</f>
        <v>592700</v>
      </c>
      <c r="M457" s="165"/>
      <c r="N457" s="168">
        <f ca="1">IFERROR(__xludf.DUMMYFUNCTION("IMPORTRANGE(""https://docs.google.com/spreadsheets/d/11923uPwbBZFjjGgGUA6NLw09EwE0CqkOc4q9oUmW1yo/edit?usp=sharing"",""ลำปาง!M352"")"),415472.92)</f>
        <v>415472.92</v>
      </c>
      <c r="O457" s="168">
        <f t="shared" ca="1" si="116"/>
        <v>70.09834992407626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IFERROR(__xludf.DUMMYFUNCTION("IMPORTRANGE(""https://docs.google.com/spreadsheets/d/11923uPwbBZFjjGgGUA6NLw09EwE0CqkOc4q9oUmW1yo/edit?usp=sharing"",""ลำปาง!L354"")"),592700)</f>
        <v>592700</v>
      </c>
      <c r="M459" s="168"/>
      <c r="N459" s="168">
        <f ca="1">IFERROR(__xludf.DUMMYFUNCTION("IMPORTRANGE(""https://docs.google.com/spreadsheets/d/11923uPwbBZFjjGgGUA6NLw09EwE0CqkOc4q9oUmW1yo/edit?usp=sharing"",""ลำปาง!M354"")"),415472.92)</f>
        <v>415472.92</v>
      </c>
      <c r="O459" s="168">
        <f t="shared" ca="1" si="116"/>
        <v>70.09834992407626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IFERROR(__xludf.DUMMYFUNCTION("IMPORTRANGE(""https://docs.google.com/spreadsheets/d/11923uPwbBZFjjGgGUA6NLw09EwE0CqkOc4q9oUmW1yo/edit?usp=sharing"",""ลำปาง!M357"")"),118096.72)</f>
        <v>118096.72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IFERROR(__xludf.DUMMYFUNCTION("IMPORTRANGE(""https://docs.google.com/spreadsheets/d/11923uPwbBZFjjGgGUA6NLw09EwE0CqkOc4q9oUmW1yo/edit?usp=sharing"",""ลำปาง!M358"")"),297376.2)</f>
        <v>297376.2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IFERROR(__xludf.DUMMYFUNCTION("IMPORTRANGE(""https://docs.google.com/spreadsheets/d/11923uPwbBZFjjGgGUA6NLw09EwE0CqkOc4q9oUmW1yo/edit?usp=sharing"",""ลำปาง!J359"")"),44765.48)</f>
        <v>44765.48</v>
      </c>
      <c r="K464" s="268">
        <f t="shared" ref="K464:K515" ca="1" si="117">IF(I464&gt;0,J464*100/I464,0)</f>
        <v>100.0480064366172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IFERROR(__xludf.DUMMYFUNCTION("IMPORTRANGE(""https://docs.google.com/spreadsheets/d/11923uPwbBZFjjGgGUA6NLw09EwE0CqkOc4q9oUmW1yo/edit?usp=sharing"",""ลำปาง!J376"")"),44765.48)</f>
        <v>44765.48</v>
      </c>
      <c r="K481" s="201">
        <f t="shared" ca="1" si="117"/>
        <v>100.0480064366172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IFERROR(__xludf.DUMMYFUNCTION("IMPORTRANGE(""https://docs.google.com/spreadsheets/d/11923uPwbBZFjjGgGUA6NLw09EwE0CqkOc4q9oUmW1yo/edit?usp=sharing"",""ลำปาง!J378"")"),40348)</f>
        <v>40348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IFERROR(__xludf.DUMMYFUNCTION("IMPORTRANGE(""https://docs.google.com/spreadsheets/d/11923uPwbBZFjjGgGUA6NLw09EwE0CqkOc4q9oUmW1yo/edit?usp=sharing"",""ลำปาง!J379"")"),9419)</f>
        <v>9419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IFERROR(__xludf.DUMMYFUNCTION("IMPORTRANGE(""https://docs.google.com/spreadsheets/d/11923uPwbBZFjjGgGUA6NLw09EwE0CqkOc4q9oUmW1yo/edit?usp=sharing"",""ลำปาง!J380"")"),0.48)</f>
        <v>0.48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IFERROR(__xludf.DUMMYFUNCTION("IMPORTRANGE(""https://docs.google.com/spreadsheets/d/11923uPwbBZFjjGgGUA6NLw09EwE0CqkOc4q9oUmW1yo/edit?usp=sharing"",""ลำปาง!J382"")"),1579)</f>
        <v>1579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IFERROR(__xludf.DUMMYFUNCTION("IMPORTRANGE(""https://docs.google.com/spreadsheets/d/11923uPwbBZFjjGgGUA6NLw09EwE0CqkOc4q9oUmW1yo/edit?usp=sharing"",""ลำปาง!J383"")"),310)</f>
        <v>310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IFERROR(__xludf.DUMMYFUNCTION("IMPORTRANGE(""https://docs.google.com/spreadsheets/d/11923uPwbBZFjjGgGUA6NLw09EwE0CqkOc4q9oUmW1yo/edit?usp=sharing"",""ลำปาง!J384"")"),1562)</f>
        <v>1562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IFERROR(__xludf.DUMMYFUNCTION("IMPORTRANGE(""https://docs.google.com/spreadsheets/d/11923uPwbBZFjjGgGUA6NLw09EwE0CqkOc4q9oUmW1yo/edit?usp=sharing"",""ลำปาง!J385"")"),308)</f>
        <v>308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IFERROR(__xludf.DUMMYFUNCTION("IMPORTRANGE(""https://docs.google.com/spreadsheets/d/11923uPwbBZFjjGgGUA6NLw09EwE0CqkOc4q9oUmW1yo/edit?usp=sharing"",""ลำปาง!J386"")"),17)</f>
        <v>17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IFERROR(__xludf.DUMMYFUNCTION("IMPORTRANGE(""https://docs.google.com/spreadsheets/d/11923uPwbBZFjjGgGUA6NLw09EwE0CqkOc4q9oUmW1yo/edit?usp=sharing"",""ลำปาง!J387"")"),2)</f>
        <v>2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IFERROR(__xludf.DUMMYFUNCTION("IMPORTRANGE(""https://docs.google.com/spreadsheets/d/11923uPwbBZFjjGgGUA6NLw09EwE0CqkOc4q9oUmW1yo/edit?usp=sharing"",""ลำปาง!J388"")"),2838)</f>
        <v>2838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IFERROR(__xludf.DUMMYFUNCTION("IMPORTRANGE(""https://docs.google.com/spreadsheets/d/11923uPwbBZFjjGgGUA6NLw09EwE0CqkOc4q9oUmW1yo/edit?usp=sharing"",""ลำปาง!J389"")"),392)</f>
        <v>392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IFERROR(__xludf.DUMMYFUNCTION("IMPORTRANGE(""https://docs.google.com/spreadsheets/d/11923uPwbBZFjjGgGUA6NLw09EwE0CqkOc4q9oUmW1yo/edit?usp=sharing"",""ลำปาง!L428"")"),48940)</f>
        <v>48940</v>
      </c>
      <c r="M533" s="411"/>
      <c r="N533" s="411">
        <f ca="1">IFERROR(__xludf.DUMMYFUNCTION("IMPORTRANGE(""https://docs.google.com/spreadsheets/d/11923uPwbBZFjjGgGUA6NLw09EwE0CqkOc4q9oUmW1yo/edit?usp=sharing"",""ลำปาง!M428"")"),48940)</f>
        <v>48940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IFERROR(__xludf.DUMMYFUNCTION("IMPORTRANGE(""https://docs.google.com/spreadsheets/d/11923uPwbBZFjjGgGUA6NLw09EwE0CqkOc4q9oUmW1yo/edit?usp=sharing"",""ลำปาง!L430"")"),48940)</f>
        <v>48940</v>
      </c>
      <c r="M535" s="165"/>
      <c r="N535" s="168">
        <f ca="1">IFERROR(__xludf.DUMMYFUNCTION("IMPORTRANGE(""https://docs.google.com/spreadsheets/d/11923uPwbBZFjjGgGUA6NLw09EwE0CqkOc4q9oUmW1yo/edit?usp=sharing"",""ลำปาง!M430"")"),48940)</f>
        <v>48940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IFERROR(__xludf.DUMMYFUNCTION("IMPORTRANGE(""https://docs.google.com/spreadsheets/d/11923uPwbBZFjjGgGUA6NLw09EwE0CqkOc4q9oUmW1yo/edit?usp=sharing"",""ลำปาง!L432"")"),48940)</f>
        <v>48940</v>
      </c>
      <c r="M537" s="168"/>
      <c r="N537" s="168">
        <f ca="1">IFERROR(__xludf.DUMMYFUNCTION("IMPORTRANGE(""https://docs.google.com/spreadsheets/d/11923uPwbBZFjjGgGUA6NLw09EwE0CqkOc4q9oUmW1yo/edit?usp=sharing"",""ลำปาง!M432"")"),48940)</f>
        <v>48940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IFERROR(__xludf.DUMMYFUNCTION("IMPORTRANGE(""https://docs.google.com/spreadsheets/d/11923uPwbBZFjjGgGUA6NLw09EwE0CqkOc4q9oUmW1yo/edit?usp=sharing"",""ลำปาง!M436"")"),30200)</f>
        <v>30200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IFERROR(__xludf.DUMMYFUNCTION("IMPORTRANGE(""https://docs.google.com/spreadsheets/d/11923uPwbBZFjjGgGUA6NLw09EwE0CqkOc4q9oUmW1yo/edit?usp=sharing"",""ลำปาง!J446"")"),3026)</f>
        <v>3026</v>
      </c>
      <c r="K551" s="410">
        <f ca="1">IF(I551&gt;0,J551*100/I551,0)</f>
        <v>100.86666666666666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IFERROR(__xludf.DUMMYFUNCTION("IMPORTRANGE(""https://docs.google.com/spreadsheets/d/11923uPwbBZFjjGgGUA6NLw09EwE0CqkOc4q9oUmW1yo/edit?usp=sharing"",""ลำปาง!M446"")"),188000)</f>
        <v>188000</v>
      </c>
      <c r="O551" s="411">
        <f t="shared" ref="O551:O555" ca="1" si="120">+IF(L551&gt;0,N551*100/L551,0)</f>
        <v>100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IFERROR(__xludf.DUMMYFUNCTION("IMPORTRANGE(""https://docs.google.com/spreadsheets/d/11923uPwbBZFjjGgGUA6NLw09EwE0CqkOc4q9oUmW1yo/edit?usp=sharing"",""ลำปาง!M448"")"),188000)</f>
        <v>188000</v>
      </c>
      <c r="O553" s="168">
        <f t="shared" ca="1" si="120"/>
        <v>100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IFERROR(__xludf.DUMMYFUNCTION("IMPORTRANGE(""https://docs.google.com/spreadsheets/d/11923uPwbBZFjjGgGUA6NLw09EwE0CqkOc4q9oUmW1yo/edit?usp=sharing"",""ลำปาง!M450"")"),188000)</f>
        <v>188000</v>
      </c>
      <c r="O555" s="168">
        <f t="shared" ca="1" si="120"/>
        <v>100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IFERROR(__xludf.DUMMYFUNCTION("IMPORTRANGE(""https://docs.google.com/spreadsheets/d/11923uPwbBZFjjGgGUA6NLw09EwE0CqkOc4q9oUmW1yo/edit?usp=sharing"",""ลำปาง!M453"")"),64740)</f>
        <v>64740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IFERROR(__xludf.DUMMYFUNCTION("IMPORTRANGE(""https://docs.google.com/spreadsheets/d/11923uPwbBZFjjGgGUA6NLw09EwE0CqkOc4q9oUmW1yo/edit?usp=sharing"",""ลำปาง!M454"")"),123260)</f>
        <v>123260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IFERROR(__xludf.DUMMYFUNCTION("IMPORTRANGE(""https://docs.google.com/spreadsheets/d/11923uPwbBZFjjGgGUA6NLw09EwE0CqkOc4q9oUmW1yo/edit?usp=sharing"",""ลำปาง!J455"")"),3026)</f>
        <v>3026</v>
      </c>
      <c r="K560" s="224">
        <f t="shared" ref="K560:K561" ca="1" si="121">IF(I560&gt;0,J560*100/I560,0)</f>
        <v>100.86666666666666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IFERROR(__xludf.DUMMYFUNCTION("IMPORTRANGE(""https://docs.google.com/spreadsheets/d/11923uPwbBZFjjGgGUA6NLw09EwE0CqkOc4q9oUmW1yo/edit?usp=sharing"",""ลำปาง!J456"")"),349)</f>
        <v>349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IFERROR(__xludf.DUMMYFUNCTION("IMPORTRANGE(""https://docs.google.com/spreadsheets/d/11923uPwbBZFjjGgGUA6NLw09EwE0CqkOc4q9oUmW1yo/edit?usp=sharing"",""ลำปาง!J459"")"),3160)</f>
        <v>3160</v>
      </c>
      <c r="K564" s="371">
        <f ca="1">IF(I564&gt;0,J564*100/I564,0)</f>
        <v>175.55555555555554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IFERROR(__xludf.DUMMYFUNCTION("IMPORTRANGE(""https://docs.google.com/spreadsheets/d/11923uPwbBZFjjGgGUA6NLw09EwE0CqkOc4q9oUmW1yo/edit?usp=sharing"",""ลำปาง!M459"")"),145040)</f>
        <v>145040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IFERROR(__xludf.DUMMYFUNCTION("IMPORTRANGE(""https://docs.google.com/spreadsheets/d/11923uPwbBZFjjGgGUA6NLw09EwE0CqkOc4q9oUmW1yo/edit?usp=sharing"",""ลำปาง!M461"")"),145040)</f>
        <v>145040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IFERROR(__xludf.DUMMYFUNCTION("IMPORTRANGE(""https://docs.google.com/spreadsheets/d/11923uPwbBZFjjGgGUA6NLw09EwE0CqkOc4q9oUmW1yo/edit?usp=sharing"",""ลำปาง!M463"")"),145040)</f>
        <v>145040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IFERROR(__xludf.DUMMYFUNCTION("IMPORTRANGE(""https://docs.google.com/spreadsheets/d/11923uPwbBZFjjGgGUA6NLw09EwE0CqkOc4q9oUmW1yo/edit?usp=sharing"",""ลำปาง!M466"")"),99000)</f>
        <v>99000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IFERROR(__xludf.DUMMYFUNCTION("IMPORTRANGE(""https://docs.google.com/spreadsheets/d/11923uPwbBZFjjGgGUA6NLw09EwE0CqkOc4q9oUmW1yo/edit?usp=sharing"",""ลำปาง!M467"")"),46040)</f>
        <v>46040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IFERROR(__xludf.DUMMYFUNCTION("IMPORTRANGE(""https://docs.google.com/spreadsheets/d/11923uPwbBZFjjGgGUA6NLw09EwE0CqkOc4q9oUmW1yo/edit?usp=sharing"",""ลำปาง!J468"")"),3160)</f>
        <v>3160</v>
      </c>
      <c r="K573" s="201">
        <f ca="1">IF(I573&gt;0,J573*100/I573,0)</f>
        <v>175.55555555555554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IFERROR(__xludf.DUMMYFUNCTION("IMPORTRANGE(""https://docs.google.com/spreadsheets/d/11923uPwbBZFjjGgGUA6NLw09EwE0CqkOc4q9oUmW1yo/edit?usp=sharing"",""ลำปาง!J471"")"),306)</f>
        <v>306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IFERROR(__xludf.DUMMYFUNCTION("IMPORTRANGE(""https://docs.google.com/spreadsheets/d/11923uPwbBZFjjGgGUA6NLw09EwE0CqkOc4q9oUmW1yo/edit?usp=sharing"",""ลำปาง!J472"")"),2854)</f>
        <v>2854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IFERROR(__xludf.DUMMYFUNCTION("IMPORTRANGE(""https://docs.google.com/spreadsheets/d/11923uPwbBZFjjGgGUA6NLw09EwE0CqkOc4q9oUmW1yo/edit?usp=sharing"",""ลำปาง!J475"")"),7)</f>
        <v>7</v>
      </c>
      <c r="K580" s="371">
        <f ca="1">IF(I580&gt;0,J580*100/I580,0)</f>
        <v>140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IFERROR(__xludf.DUMMYFUNCTION("IMPORTRANGE(""https://docs.google.com/spreadsheets/d/11923uPwbBZFjjGgGUA6NLw09EwE0CqkOc4q9oUmW1yo/edit?usp=sharing"",""ลำปาง!M475"")"),144655)</f>
        <v>144655</v>
      </c>
      <c r="O580" s="372">
        <f t="shared" ref="O580:O584" ca="1" si="124">+IF(L580&gt;0,N580*100/L580,0)</f>
        <v>100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IFERROR(__xludf.DUMMYFUNCTION("IMPORTRANGE(""https://docs.google.com/spreadsheets/d/11923uPwbBZFjjGgGUA6NLw09EwE0CqkOc4q9oUmW1yo/edit?usp=sharing"",""ลำปาง!M477"")"),144655)</f>
        <v>144655</v>
      </c>
      <c r="O582" s="168">
        <f t="shared" ca="1" si="124"/>
        <v>100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IFERROR(__xludf.DUMMYFUNCTION("IMPORTRANGE(""https://docs.google.com/spreadsheets/d/11923uPwbBZFjjGgGUA6NLw09EwE0CqkOc4q9oUmW1yo/edit?usp=sharing"",""ลำปาง!M479"")"),144655)</f>
        <v>144655</v>
      </c>
      <c r="O584" s="168">
        <f t="shared" ca="1" si="124"/>
        <v>100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IFERROR(__xludf.DUMMYFUNCTION("IMPORTRANGE(""https://docs.google.com/spreadsheets/d/11923uPwbBZFjjGgGUA6NLw09EwE0CqkOc4q9oUmW1yo/edit?usp=sharing"",""ลำปาง!M483"")"),144655)</f>
        <v>144655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IFERROR(__xludf.DUMMYFUNCTION("IMPORTRANGE(""https://docs.google.com/spreadsheets/d/11923uPwbBZFjjGgGUA6NLw09EwE0CqkOc4q9oUmW1yo/edit?usp=sharing"",""ลำปาง!J484"")"),8)</f>
        <v>8</v>
      </c>
      <c r="K589" s="163">
        <f t="shared" ref="K589:K596" ca="1" si="125">IF(I589&gt;0,J589*100/I589,0)</f>
        <v>160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IFERROR(__xludf.DUMMYFUNCTION("IMPORTRANGE(""https://docs.google.com/spreadsheets/d/11923uPwbBZFjjGgGUA6NLw09EwE0CqkOc4q9oUmW1yo/edit?usp=sharing"",""ลำปาง!J485"")"),4.53)</f>
        <v>4.53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IFERROR(__xludf.DUMMYFUNCTION("IMPORTRANGE(""https://docs.google.com/spreadsheets/d/11923uPwbBZFjjGgGUA6NLw09EwE0CqkOc4q9oUmW1yo/edit?usp=sharing"",""ลำปาง!J486"")"),10)</f>
        <v>10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IFERROR(__xludf.DUMMYFUNCTION("IMPORTRANGE(""https://docs.google.com/spreadsheets/d/11923uPwbBZFjjGgGUA6NLw09EwE0CqkOc4q9oUmW1yo/edit?usp=sharing"",""ลำปาง!J487"")"),6.63)</f>
        <v>6.63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IFERROR(__xludf.DUMMYFUNCTION("IMPORTRANGE(""https://docs.google.com/spreadsheets/d/11923uPwbBZFjjGgGUA6NLw09EwE0CqkOc4q9oUmW1yo/edit?usp=sharing"",""ลำปาง!J488"")"),3)</f>
        <v>3</v>
      </c>
      <c r="K593" s="163">
        <f t="shared" ca="1" si="125"/>
        <v>60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IFERROR(__xludf.DUMMYFUNCTION("IMPORTRANGE(""https://docs.google.com/spreadsheets/d/11923uPwbBZFjjGgGUA6NLw09EwE0CqkOc4q9oUmW1yo/edit?usp=sharing"",""ลำปาง!J489"")"),1.65)</f>
        <v>1.65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IFERROR(__xludf.DUMMYFUNCTION("IMPORTRANGE(""https://docs.google.com/spreadsheets/d/11923uPwbBZFjjGgGUA6NLw09EwE0CqkOc4q9oUmW1yo/edit?usp=sharing"",""ลำปาง!J490"")"),7)</f>
        <v>7</v>
      </c>
      <c r="K595" s="163">
        <f t="shared" ca="1" si="125"/>
        <v>140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IFERROR(__xludf.DUMMYFUNCTION("IMPORTRANGE(""https://docs.google.com/spreadsheets/d/11923uPwbBZFjjGgGUA6NLw09EwE0CqkOc4q9oUmW1yo/edit?usp=sharing"",""ลำปาง!J491"")"),4.87)</f>
        <v>4.87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IFERROR(__xludf.DUMMYFUNCTION("IMPORTRANGE(""https://docs.google.com/spreadsheets/d/11923uPwbBZFjjGgGUA6NLw09EwE0CqkOc4q9oUmW1yo/edit?usp=sharing"",""ลำปาง!L492"")"),3400)</f>
        <v>3400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IFERROR(__xludf.DUMMYFUNCTION("IMPORTRANGE(""https://docs.google.com/spreadsheets/d/11923uPwbBZFjjGgGUA6NLw09EwE0CqkOc4q9oUmW1yo/edit?usp=sharing"",""ลำปาง!L494"")"),3400)</f>
        <v>3400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IFERROR(__xludf.DUMMYFUNCTION("IMPORTRANGE(""https://docs.google.com/spreadsheets/d/11923uPwbBZFjjGgGUA6NLw09EwE0CqkOc4q9oUmW1yo/edit?usp=sharing"",""ลำปาง!L496"")"),3400)</f>
        <v>3400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IFERROR(__xludf.DUMMYFUNCTION("IMPORTRANGE(""https://docs.google.com/spreadsheets/d/11923uPwbBZFjjGgGUA6NLw09EwE0CqkOc4q9oUmW1yo/edit?usp=sharing"",""ลำปาง!J507"")"),417)</f>
        <v>417</v>
      </c>
      <c r="K612" s="163">
        <f t="shared" ca="1" si="127"/>
        <v>417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IFERROR(__xludf.DUMMYFUNCTION("IMPORTRANGE(""https://docs.google.com/spreadsheets/d/11923uPwbBZFjjGgGUA6NLw09EwE0CqkOc4q9oUmW1yo/edit?usp=sharing"",""ลำปาง!J508"")"),417)</f>
        <v>417</v>
      </c>
      <c r="K613" s="163">
        <f t="shared" ca="1" si="127"/>
        <v>417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IFERROR(__xludf.DUMMYFUNCTION("IMPORTRANGE(""https://docs.google.com/spreadsheets/d/11923uPwbBZFjjGgGUA6NLw09EwE0CqkOc4q9oUmW1yo/edit?usp=sharing"",""ลำปาง!J509"")"),417)</f>
        <v>417</v>
      </c>
      <c r="K614" s="163">
        <f t="shared" ca="1" si="127"/>
        <v>417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IFERROR(__xludf.DUMMYFUNCTION("IMPORTRANGE(""https://docs.google.com/spreadsheets/d/11923uPwbBZFjjGgGUA6NLw09EwE0CqkOc4q9oUmW1yo/edit?usp=sharing"",""ลำปาง!J523"")"),7860146.13)</f>
        <v>7860146.1299999999</v>
      </c>
      <c r="K628" s="342">
        <f t="shared" ref="K628:K635" ca="1" si="129">IF(I628&gt;0,J628*100/I628,0)</f>
        <v>97.755979823904028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IFERROR(__xludf.DUMMYFUNCTION("IMPORTRANGE(""https://docs.google.com/spreadsheets/d/11923uPwbBZFjjGgGUA6NLw09EwE0CqkOc4q9oUmW1yo/edit?usp=sharing"",""ลำปาง!J524"")"),314)</f>
        <v>314</v>
      </c>
      <c r="K629" s="342">
        <f t="shared" ca="1" si="129"/>
        <v>98.742138364779876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IFERROR(__xludf.DUMMYFUNCTION("IMPORTRANGE(""https://docs.google.com/spreadsheets/d/11923uPwbBZFjjGgGUA6NLw09EwE0CqkOc4q9oUmW1yo/edit?usp=sharing"",""ลำปาง!J525"")"),17310.57)</f>
        <v>17310.57</v>
      </c>
      <c r="K630" s="342">
        <f t="shared" ca="1" si="129"/>
        <v>100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IFERROR(__xludf.DUMMYFUNCTION("IMPORTRANGE(""https://docs.google.com/spreadsheets/d/11923uPwbBZFjjGgGUA6NLw09EwE0CqkOc4q9oUmW1yo/edit?usp=sharing"",""ลำปาง!J529"")"),6665000)</f>
        <v>6665000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IFERROR(__xludf.DUMMYFUNCTION("IMPORTRANGE(""https://docs.google.com/spreadsheets/d/11923uPwbBZFjjGgGUA6NLw09EwE0CqkOc4q9oUmW1yo/edit?usp=sharing"",""ลำปาง!J530"")"),189)</f>
        <v>189</v>
      </c>
      <c r="K635" s="487">
        <f t="shared" ca="1" si="129"/>
        <v>109.2485549132948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7123722.25</v>
      </c>
      <c r="M8" s="23">
        <f t="shared" ca="1" si="0"/>
        <v>4692592.25</v>
      </c>
      <c r="N8" s="23">
        <f t="shared" ca="1" si="0"/>
        <v>6608384.25</v>
      </c>
      <c r="O8" s="22">
        <f t="shared" ref="O8:O16" ca="1" si="1">IF(L8&gt;0,N8*100/L8,0)</f>
        <v>92.765888647609756</v>
      </c>
      <c r="P8" s="22">
        <f t="shared" ref="P8:P16" ca="1" si="2">IF(M8&gt;0,N8*100/M8,0)</f>
        <v>140.82587827655385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7123722.25</v>
      </c>
      <c r="M10" s="30">
        <f t="shared" ca="1" si="4"/>
        <v>4692592.25</v>
      </c>
      <c r="N10" s="30">
        <f t="shared" ca="1" si="4"/>
        <v>6608384.25</v>
      </c>
      <c r="O10" s="29">
        <f t="shared" ca="1" si="1"/>
        <v>92.765888647609756</v>
      </c>
      <c r="P10" s="29">
        <f t="shared" ca="1" si="2"/>
        <v>140.82587827655385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6874322.25</v>
      </c>
      <c r="M12" s="39">
        <f t="shared" ca="1" si="6"/>
        <v>4443192.25</v>
      </c>
      <c r="N12" s="39">
        <f t="shared" ca="1" si="6"/>
        <v>6358984.25</v>
      </c>
      <c r="O12" s="39">
        <f t="shared" ca="1" si="1"/>
        <v>92.503435520498044</v>
      </c>
      <c r="P12" s="39">
        <f t="shared" ca="1" si="2"/>
        <v>143.11746807714655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2215907.25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4658415</v>
      </c>
      <c r="M14" s="39">
        <f t="shared" si="8"/>
        <v>0</v>
      </c>
      <c r="N14" s="39">
        <f t="shared" ca="1" si="8"/>
        <v>1915810</v>
      </c>
      <c r="O14" s="39">
        <f t="shared" ca="1" si="1"/>
        <v>41.125790639090766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4692592.25</v>
      </c>
      <c r="M18" s="23">
        <f t="shared" ca="1" si="11"/>
        <v>4692592.25</v>
      </c>
      <c r="N18" s="23">
        <f t="shared" ca="1" si="11"/>
        <v>4692574.25</v>
      </c>
      <c r="O18" s="22">
        <f t="shared" ref="O18:O20" ca="1" si="12">IF(L18&gt;0,N18*100/L18,0)</f>
        <v>99.999616416704441</v>
      </c>
      <c r="P18" s="22">
        <f t="shared" ref="P18:P26" ca="1" si="13">IF(M18&gt;0,N18*100/M18,0)</f>
        <v>99.999616416704441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4692592.25</v>
      </c>
      <c r="M20" s="30">
        <f t="shared" ca="1" si="15"/>
        <v>4692592.25</v>
      </c>
      <c r="N20" s="30">
        <f t="shared" ca="1" si="15"/>
        <v>4692574.25</v>
      </c>
      <c r="O20" s="29">
        <f t="shared" ca="1" si="12"/>
        <v>99.999616416704441</v>
      </c>
      <c r="P20" s="29">
        <f t="shared" ca="1" si="13"/>
        <v>99.999616416704441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4443192.25</v>
      </c>
      <c r="M22" s="42">
        <f t="shared" ca="1" si="18"/>
        <v>4443192.25</v>
      </c>
      <c r="N22" s="39">
        <f t="shared" ca="1" si="18"/>
        <v>4443174.25</v>
      </c>
      <c r="O22" s="39">
        <f t="shared" ca="1" si="17"/>
        <v>99.999594885861626</v>
      </c>
      <c r="P22" s="39">
        <f t="shared" ca="1" si="13"/>
        <v>99.999594885861626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2215907.25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2227285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2431130</v>
      </c>
      <c r="M28" s="23">
        <f t="shared" si="23"/>
        <v>0</v>
      </c>
      <c r="N28" s="23">
        <f t="shared" ca="1" si="23"/>
        <v>1915810</v>
      </c>
      <c r="O28" s="22">
        <f t="shared" ref="O28:O30" ca="1" si="24">IF(L28&gt;0,N28*100/L28,0)</f>
        <v>78.803272552269931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2431130</v>
      </c>
      <c r="M30" s="30">
        <f t="shared" si="27"/>
        <v>0</v>
      </c>
      <c r="N30" s="30">
        <f t="shared" ca="1" si="27"/>
        <v>1915810</v>
      </c>
      <c r="O30" s="29">
        <f t="shared" ca="1" si="24"/>
        <v>78.803272552269931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2431130</v>
      </c>
      <c r="M32" s="39">
        <f t="shared" si="30"/>
        <v>0</v>
      </c>
      <c r="N32" s="39">
        <f t="shared" ca="1" si="30"/>
        <v>1915810</v>
      </c>
      <c r="O32" s="39">
        <f t="shared" ca="1" si="29"/>
        <v>78.803272552269931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2431130</v>
      </c>
      <c r="M34" s="39">
        <f t="shared" si="32"/>
        <v>0</v>
      </c>
      <c r="N34" s="39">
        <f t="shared" ca="1" si="32"/>
        <v>1915810</v>
      </c>
      <c r="O34" s="39">
        <f t="shared" ca="1" si="29"/>
        <v>78.803272552269931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4692592.25</v>
      </c>
      <c r="M37" s="55">
        <f t="shared" ca="1" si="33"/>
        <v>4692592.25</v>
      </c>
      <c r="N37" s="55">
        <f t="shared" ca="1" si="33"/>
        <v>4692574.25</v>
      </c>
      <c r="O37" s="56">
        <f t="shared" ca="1" si="29"/>
        <v>99.999616416704441</v>
      </c>
      <c r="P37" s="56">
        <f t="shared" ca="1" si="25"/>
        <v>99.999616416704441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758700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758700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IFERROR(__xludf.DUMMYFUNCTION("IMPORTRANGE(""https://docs.google.com/spreadsheets/d/1Yj_ptqi66GCucihVvJfMjLAmec39IyEx_6qawtMGysU/edit?usp=sharing"",""สบก!R33"")"),758700)</f>
        <v>758700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582207.25</v>
      </c>
      <c r="M53" s="121">
        <f t="shared" ca="1" si="39"/>
        <v>582207.25</v>
      </c>
      <c r="N53" s="121">
        <f t="shared" ca="1" si="39"/>
        <v>582207.25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582207.25</v>
      </c>
      <c r="M55" s="121">
        <f t="shared" ca="1" si="43"/>
        <v>582207.25</v>
      </c>
      <c r="N55" s="121">
        <f t="shared" ca="1" si="43"/>
        <v>582207.25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582207.25</v>
      </c>
      <c r="M57" s="50">
        <f ca="1">IFERROR(__xludf.DUMMYFUNCTION("IMPORTRANGE(""https://docs.google.com/spreadsheets/d/1Yj_ptqi66GCucihVvJfMjLAmec39IyEx_6qawtMGysU/edit?usp=sharing"",""สบก!Z33"")"),582207.25)</f>
        <v>582207.25</v>
      </c>
      <c r="N57" s="50">
        <f ca="1">IFERROR(__xludf.DUMMYFUNCTION("IMPORTRANGE(""https://docs.google.com/spreadsheets/d/1Yj_ptqi66GCucihVvJfMjLAmec39IyEx_6qawtMGysU/edit?usp=sharing"",""สบก!AA33"")"),582207.25)</f>
        <v>582207.25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IFERROR(__xludf.DUMMYFUNCTION("IMPORTRANGE(""https://docs.google.com/spreadsheets/d/1Yj_ptqi66GCucihVvJfMjLAmec39IyEx_6qawtMGysU/edit?usp=sharing"",""สบก!V33"")"),582207.25)</f>
        <v>582207.25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942320</v>
      </c>
      <c r="M66" s="152">
        <f t="shared" ca="1" si="45"/>
        <v>942320</v>
      </c>
      <c r="N66" s="152">
        <f t="shared" ca="1" si="45"/>
        <v>942320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942320</v>
      </c>
      <c r="M68" s="88">
        <f t="shared" ca="1" si="49"/>
        <v>942320</v>
      </c>
      <c r="N68" s="88">
        <f t="shared" ca="1" si="49"/>
        <v>942320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942320</v>
      </c>
      <c r="M70" s="167">
        <f ca="1">IFERROR(__xludf.DUMMYFUNCTION("IMPORTRANGE(""https://docs.google.com/spreadsheets/d/1Yj_ptqi66GCucihVvJfMjLAmec39IyEx_6qawtMGysU/edit?usp=sharing"",""สบก!AI33"")"),942320)</f>
        <v>942320</v>
      </c>
      <c r="N70" s="168">
        <f ca="1">IFERROR(__xludf.DUMMYFUNCTION("IMPORTRANGE(""https://docs.google.com/spreadsheets/d/1Yj_ptqi66GCucihVvJfMjLAmec39IyEx_6qawtMGysU/edit?usp=sharing"",""สบก!AJ33"")"),942320)</f>
        <v>942320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IFERROR(__xludf.DUMMYFUNCTION("IMPORTRANGE(""https://docs.google.com/spreadsheets/d/1Yj_ptqi66GCucihVvJfMjLAmec39IyEx_6qawtMGysU/edit?usp=sharing"",""สบก!AF33"")"),748920)</f>
        <v>748920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99970</v>
      </c>
      <c r="M118" s="152">
        <f t="shared" ca="1" si="58"/>
        <v>99970</v>
      </c>
      <c r="N118" s="152">
        <f t="shared" ca="1" si="58"/>
        <v>99970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99970</v>
      </c>
      <c r="M120" s="88">
        <f t="shared" ca="1" si="62"/>
        <v>99970</v>
      </c>
      <c r="N120" s="88">
        <f t="shared" ca="1" si="62"/>
        <v>99970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99970</v>
      </c>
      <c r="M122" s="167">
        <f ca="1">IFERROR(__xludf.DUMMYFUNCTION("IMPORTRANGE(""https://docs.google.com/spreadsheets/d/1Yj_ptqi66GCucihVvJfMjLAmec39IyEx_6qawtMGysU/edit?usp=sharing"",""สบก!BA33"")"),99970)</f>
        <v>99970</v>
      </c>
      <c r="N122" s="168">
        <f ca="1">IFERROR(__xludf.DUMMYFUNCTION("IMPORTRANGE(""https://docs.google.com/spreadsheets/d/1Yj_ptqi66GCucihVvJfMjLAmec39IyEx_6qawtMGysU/edit?usp=sharing"",""สบก!BB33"")"),99970)</f>
        <v>99970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IFERROR(__xludf.DUMMYFUNCTION("IMPORTRANGE(""https://docs.google.com/spreadsheets/d/1Yj_ptqi66GCucihVvJfMjLAmec39IyEx_6qawtMGysU/edit?usp=sharing"",""สบก!AX33"")"),99970)</f>
        <v>99970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1407000</v>
      </c>
      <c r="M140" s="152">
        <f t="shared" ca="1" si="64"/>
        <v>1407000</v>
      </c>
      <c r="N140" s="152">
        <f t="shared" ca="1" si="64"/>
        <v>1406999</v>
      </c>
      <c r="O140" s="151">
        <f t="shared" ref="O140:O142" ca="1" si="65">IF(L140&gt;0,N140*100/L140,0)</f>
        <v>99.999928926794595</v>
      </c>
      <c r="P140" s="151">
        <f t="shared" ref="P140:P142" ca="1" si="66">IF(M140&gt;0,N140*100/M140,0)</f>
        <v>99.999928926794595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1407000</v>
      </c>
      <c r="M142" s="88">
        <f t="shared" ca="1" si="68"/>
        <v>1407000</v>
      </c>
      <c r="N142" s="88">
        <f t="shared" ca="1" si="68"/>
        <v>1406999</v>
      </c>
      <c r="O142" s="156">
        <f t="shared" ca="1" si="65"/>
        <v>99.999928926794595</v>
      </c>
      <c r="P142" s="156">
        <f t="shared" ca="1" si="66"/>
        <v>99.999928926794595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1169000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IFERROR(__xludf.DUMMYFUNCTION("IMPORTRANGE(""https://docs.google.com/spreadsheets/d/1Yj_ptqi66GCucihVvJfMjLAmec39IyEx_6qawtMGysU/edit?usp=sharing"",""สบก!BK33"")"),1168999)</f>
        <v>1168999</v>
      </c>
      <c r="O144" s="168">
        <f ca="1">IF(L144&gt;0,N144*100/L144,0)</f>
        <v>99.999914456800681</v>
      </c>
      <c r="P144" s="168">
        <f ca="1">IF(M144&gt;0,N144*100/M144,0)</f>
        <v>99.999914456800681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IFERROR(__xludf.DUMMYFUNCTION("IMPORTRANGE(""https://docs.google.com/spreadsheets/d/1Yj_ptqi66GCucihVvJfMjLAmec39IyEx_6qawtMGysU/edit?usp=sharing"",""สบก!BG33"")"),905000)</f>
        <v>905000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IFERROR(__xludf.DUMMYFUNCTION("IMPORTRANGE(""https://docs.google.com/spreadsheets/d/11923uPwbBZFjjGgGUA6NLw09EwE0CqkOc4q9oUmW1yo/edit?usp=sharing"",""ลำพูน!J84"")"),182)</f>
        <v>182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IFERROR(__xludf.DUMMYFUNCTION("IMPORTRANGE(""https://docs.google.com/spreadsheets/d/11923uPwbBZFjjGgGUA6NLw09EwE0CqkOc4q9oUmW1yo/edit?usp=sharing"",""ลำพูน!J85"")"),182)</f>
        <v>182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IFERROR(__xludf.DUMMYFUNCTION("IMPORTRANGE(""https://docs.google.com/spreadsheets/d/11923uPwbBZFjjGgGUA6NLw09EwE0CqkOc4q9oUmW1yo/edit?usp=sharing"",""ลำพูน!J143"")"),1)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48415</v>
      </c>
      <c r="M220" s="152">
        <f t="shared" ca="1" si="72"/>
        <v>48415</v>
      </c>
      <c r="N220" s="152">
        <f t="shared" ca="1" si="72"/>
        <v>48415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48415</v>
      </c>
      <c r="M222" s="88">
        <f t="shared" ca="1" si="76"/>
        <v>48415</v>
      </c>
      <c r="N222" s="88">
        <f t="shared" ca="1" si="76"/>
        <v>48415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48415</v>
      </c>
      <c r="M224" s="167">
        <f ca="1">IFERROR(__xludf.DUMMYFUNCTION("IMPORTRANGE(""https://docs.google.com/spreadsheets/d/1Yj_ptqi66GCucihVvJfMjLAmec39IyEx_6qawtMGysU/edit?usp=sharing"",""สบก!BS33"")"),48415)</f>
        <v>48415</v>
      </c>
      <c r="N224" s="168">
        <f ca="1">IFERROR(__xludf.DUMMYFUNCTION("IMPORTRANGE(""https://docs.google.com/spreadsheets/d/1Yj_ptqi66GCucihVvJfMjLAmec39IyEx_6qawtMGysU/edit?usp=sharing"",""สบก!BT33"")"),48415)</f>
        <v>48415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IFERROR(__xludf.DUMMYFUNCTION("IMPORTRANGE(""https://docs.google.com/spreadsheets/d/1Yj_ptqi66GCucihVvJfMjLAmec39IyEx_6qawtMGysU/edit?usp=sharing"",""สบก!BP33"")"),48415)</f>
        <v>48415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IFERROR(__xludf.DUMMYFUNCTION("IMPORTRANGE(""https://docs.google.com/spreadsheets/d/11923uPwbBZFjjGgGUA6NLw09EwE0CqkOc4q9oUmW1yo/edit?usp=sharing"",""ลำพูน!J228"")"),315)</f>
        <v>315</v>
      </c>
      <c r="K328" s="317">
        <f ca="1">IF(I328&gt;0,J328*100/I328,0)</f>
        <v>92.10526315789474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798780</v>
      </c>
      <c r="M329" s="152">
        <f t="shared" ca="1" si="98"/>
        <v>798780</v>
      </c>
      <c r="N329" s="152">
        <f t="shared" ca="1" si="98"/>
        <v>798763</v>
      </c>
      <c r="O329" s="151">
        <f t="shared" ref="O329:O331" ca="1" si="99">IF(L329&gt;0,N329*100/L329,0)</f>
        <v>99.997871754425503</v>
      </c>
      <c r="P329" s="151">
        <f t="shared" ref="P329:P331" ca="1" si="100">IF(M329&gt;0,N329*100/M329,0)</f>
        <v>99.997871754425503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798780</v>
      </c>
      <c r="M331" s="88">
        <f t="shared" ca="1" si="102"/>
        <v>798780</v>
      </c>
      <c r="N331" s="88">
        <f t="shared" ca="1" si="102"/>
        <v>798763</v>
      </c>
      <c r="O331" s="156">
        <f t="shared" ca="1" si="99"/>
        <v>99.997871754425503</v>
      </c>
      <c r="P331" s="156">
        <f t="shared" ca="1" si="100"/>
        <v>99.997871754425503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787380</v>
      </c>
      <c r="M333" s="167">
        <f ca="1">IFERROR(__xludf.DUMMYFUNCTION("IMPORTRANGE(""https://docs.google.com/spreadsheets/d/1Yj_ptqi66GCucihVvJfMjLAmec39IyEx_6qawtMGysU/edit?usp=sharing"",""สบก!DL33"")"),787380)</f>
        <v>787380</v>
      </c>
      <c r="N333" s="168">
        <f ca="1">IFERROR(__xludf.DUMMYFUNCTION("IMPORTRANGE(""https://docs.google.com/spreadsheets/d/1Yj_ptqi66GCucihVvJfMjLAmec39IyEx_6qawtMGysU/edit?usp=sharing"",""สบก!DM33"")"),787363)</f>
        <v>787363</v>
      </c>
      <c r="O333" s="168">
        <f ca="1">IF(L333&gt;0,N333*100/L333,0)</f>
        <v>99.997840940841783</v>
      </c>
      <c r="P333" s="168">
        <f ca="1">IF(M333&gt;0,N333*100/M333,0)</f>
        <v>99.997840940841783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IFERROR(__xludf.DUMMYFUNCTION("IMPORTRANGE(""https://docs.google.com/spreadsheets/d/1Yj_ptqi66GCucihVvJfMjLAmec39IyEx_6qawtMGysU/edit?usp=sharing"",""สบก!DI33"")"),369780)</f>
        <v>369780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IFERROR(__xludf.DUMMYFUNCTION("IMPORTRANGE(""https://docs.google.com/spreadsheets/d/11923uPwbBZFjjGgGUA6NLw09EwE0CqkOc4q9oUmW1yo/edit?usp=sharing"",""ลำพูน!J234"")"),178)</f>
        <v>178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IFERROR(__xludf.DUMMYFUNCTION("IMPORTRANGE(""https://docs.google.com/spreadsheets/d/11923uPwbBZFjjGgGUA6NLw09EwE0CqkOc4q9oUmW1yo/edit?usp=sharing"",""ลำพูน!J235"")"),1192.89)</f>
        <v>1192.8900000000001</v>
      </c>
      <c r="K340" s="342">
        <f t="shared" ca="1" si="103"/>
        <v>170.41285714285718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IFERROR(__xludf.DUMMYFUNCTION("IMPORTRANGE(""https://docs.google.com/spreadsheets/d/11923uPwbBZFjjGgGUA6NLw09EwE0CqkOc4q9oUmW1yo/edit?usp=sharing"",""ลำพูน!J236"")"),326)</f>
        <v>326</v>
      </c>
      <c r="K341" s="342">
        <f t="shared" ca="1" si="103"/>
        <v>95.32163742690058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IFERROR(__xludf.DUMMYFUNCTION("IMPORTRANGE(""https://docs.google.com/spreadsheets/d/11923uPwbBZFjjGgGUA6NLw09EwE0CqkOc4q9oUmW1yo/edit?usp=sharing"",""ลำพูน!J237"")"),2015.56)</f>
        <v>2015.56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IFERROR(__xludf.DUMMYFUNCTION("IMPORTRANGE(""https://docs.google.com/spreadsheets/d/11923uPwbBZFjjGgGUA6NLw09EwE0CqkOc4q9oUmW1yo/edit?usp=sharing"",""ลำพูน!J240"")"),315)</f>
        <v>315</v>
      </c>
      <c r="K345" s="342">
        <f t="shared" ca="1" si="103"/>
        <v>92.10526315789474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IFERROR(__xludf.DUMMYFUNCTION("IMPORTRANGE(""https://docs.google.com/spreadsheets/d/11923uPwbBZFjjGgGUA6NLw09EwE0CqkOc4q9oUmW1yo/edit?usp=sharing"",""ลำพูน!J241"")"),1900.23)</f>
        <v>1900.23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IFERROR(__xludf.DUMMYFUNCTION("IMPORTRANGE(""https://docs.google.com/spreadsheets/d/11923uPwbBZFjjGgGUA6NLw09EwE0CqkOc4q9oUmW1yo/edit?usp=sharing"",""ลำพูน!L242"")"),2431130)</f>
        <v>2431130</v>
      </c>
      <c r="M347" s="357"/>
      <c r="N347" s="357">
        <f ca="1">IFERROR(__xludf.DUMMYFUNCTION("IMPORTRANGE(""https://docs.google.com/spreadsheets/d/11923uPwbBZFjjGgGUA6NLw09EwE0CqkOc4q9oUmW1yo/edit?usp=sharing"",""ลำพูน!M242"")"),1915810)</f>
        <v>1915810</v>
      </c>
      <c r="O347" s="357">
        <f ca="1">+IF(L347&gt;0,N347*100/L347,0)</f>
        <v>78.803272552269931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IFERROR(__xludf.DUMMYFUNCTION("IMPORTRANGE(""https://docs.google.com/spreadsheets/d/11923uPwbBZFjjGgGUA6NLw09EwE0CqkOc4q9oUmW1yo/edit?usp=sharing"",""ลำพูน!L244"")"),473430)</f>
        <v>473430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84.87210358447922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IFERROR(__xludf.DUMMYFUNCTION("IMPORTRANGE(""https://docs.google.com/spreadsheets/d/11923uPwbBZFjjGgGUA6NLw09EwE0CqkOc4q9oUmW1yo/edit?usp=sharing"",""ลำพูน!L247"")"),473430)</f>
        <v>473430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84.87210358447922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IFERROR(__xludf.DUMMYFUNCTION("IMPORTRANGE(""https://docs.google.com/spreadsheets/d/11923uPwbBZFjjGgGUA6NLw09EwE0CqkOc4q9oUmW1yo/edit?usp=sharing"",""ลำพูน!L249"")"),473430)</f>
        <v>473430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84.87210358447922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IFERROR(__xludf.DUMMYFUNCTION("IMPORTRANGE(""https://docs.google.com/spreadsheets/d/11923uPwbBZFjjGgGUA6NLw09EwE0CqkOc4q9oUmW1yo/edit?usp=sharing"",""ลำพูน!M275"")"),681612)</f>
        <v>681612</v>
      </c>
      <c r="O380" s="372">
        <f ca="1">+IF(L380&gt;0,N380*100/L380,0)</f>
        <v>66.271146890677869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IFERROR(__xludf.DUMMYFUNCTION("IMPORTRANGE(""https://docs.google.com/spreadsheets/d/11923uPwbBZFjjGgGUA6NLw09EwE0CqkOc4q9oUmW1yo/edit?usp=sharing"",""ลำพูน!M278"")"),681612)</f>
        <v>681612</v>
      </c>
      <c r="O383" s="165">
        <f t="shared" ca="1" si="109"/>
        <v>66.271146890677869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IFERROR(__xludf.DUMMYFUNCTION("IMPORTRANGE(""https://docs.google.com/spreadsheets/d/11923uPwbBZFjjGgGUA6NLw09EwE0CqkOc4q9oUmW1yo/edit?usp=sharing"",""ลำพูน!M280"")"),681612)</f>
        <v>681612</v>
      </c>
      <c r="O385" s="168">
        <f t="shared" ca="1" si="109"/>
        <v>66.271146890677869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IFERROR(__xludf.DUMMYFUNCTION("IMPORTRANGE(""https://docs.google.com/spreadsheets/d/11923uPwbBZFjjGgGUA6NLw09EwE0CqkOc4q9oUmW1yo/edit?usp=sharing"",""ลำพูน!M282"")"),299310)</f>
        <v>299310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IFERROR(__xludf.DUMMYFUNCTION("IMPORTRANGE(""https://docs.google.com/spreadsheets/d/11923uPwbBZFjjGgGUA6NLw09EwE0CqkOc4q9oUmW1yo/edit?usp=sharing"",""ลำพูน!M283"")"),135467)</f>
        <v>135467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IFERROR(__xludf.DUMMYFUNCTION("IMPORTRANGE(""https://docs.google.com/spreadsheets/d/11923uPwbBZFjjGgGUA6NLw09EwE0CqkOc4q9oUmW1yo/edit?usp=sharing"",""ลำพูน!M284"")"),48835)</f>
        <v>48835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IFERROR(__xludf.DUMMYFUNCTION("IMPORTRANGE(""https://docs.google.com/spreadsheets/d/11923uPwbBZFjjGgGUA6NLw09EwE0CqkOc4q9oUmW1yo/edit?usp=sharing"",""ลำพูน!L330"")"),136900)</f>
        <v>136900</v>
      </c>
      <c r="M435" s="411"/>
      <c r="N435" s="411">
        <f ca="1">IFERROR(__xludf.DUMMYFUNCTION("IMPORTRANGE(""https://docs.google.com/spreadsheets/d/11923uPwbBZFjjGgGUA6NLw09EwE0CqkOc4q9oUmW1yo/edit?usp=sharing"",""ลำพูน!M330"")"),133259)</f>
        <v>133259</v>
      </c>
      <c r="O435" s="411">
        <f t="shared" ref="O435:O439" ca="1" si="114">+IF(L435&gt;0,N435*100/L435,0)</f>
        <v>97.340394448502551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IFERROR(__xludf.DUMMYFUNCTION("IMPORTRANGE(""https://docs.google.com/spreadsheets/d/11923uPwbBZFjjGgGUA6NLw09EwE0CqkOc4q9oUmW1yo/edit?usp=sharing"",""ลำพูน!L332"")"),136900)</f>
        <v>136900</v>
      </c>
      <c r="M437" s="165"/>
      <c r="N437" s="168">
        <f ca="1">IFERROR(__xludf.DUMMYFUNCTION("IMPORTRANGE(""https://docs.google.com/spreadsheets/d/11923uPwbBZFjjGgGUA6NLw09EwE0CqkOc4q9oUmW1yo/edit?usp=sharing"",""ลำพูน!M332"")"),133259)</f>
        <v>133259</v>
      </c>
      <c r="O437" s="168">
        <f t="shared" ca="1" si="114"/>
        <v>97.340394448502551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IFERROR(__xludf.DUMMYFUNCTION("IMPORTRANGE(""https://docs.google.com/spreadsheets/d/11923uPwbBZFjjGgGUA6NLw09EwE0CqkOc4q9oUmW1yo/edit?usp=sharing"",""ลำพูน!L334"")"),136900)</f>
        <v>136900</v>
      </c>
      <c r="M439" s="168"/>
      <c r="N439" s="168">
        <f ca="1">IFERROR(__xludf.DUMMYFUNCTION("IMPORTRANGE(""https://docs.google.com/spreadsheets/d/11923uPwbBZFjjGgGUA6NLw09EwE0CqkOc4q9oUmW1yo/edit?usp=sharing"",""ลำพูน!M334"")"),133259)</f>
        <v>133259</v>
      </c>
      <c r="O439" s="168">
        <f t="shared" ca="1" si="114"/>
        <v>97.340394448502551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IFERROR(__xludf.DUMMYFUNCTION("IMPORTRANGE(""https://docs.google.com/spreadsheets/d/11923uPwbBZFjjGgGUA6NLw09EwE0CqkOc4q9oUmW1yo/edit?usp=sharing"",""ลำพูน!M335"")"),77050)</f>
        <v>77050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IFERROR(__xludf.DUMMYFUNCTION("IMPORTRANGE(""https://docs.google.com/spreadsheets/d/11923uPwbBZFjjGgGUA6NLw09EwE0CqkOc4q9oUmW1yo/edit?usp=sharing"",""ลำพูน!L350"")"),428350)</f>
        <v>428350</v>
      </c>
      <c r="M455" s="372"/>
      <c r="N455" s="372">
        <f ca="1">IFERROR(__xludf.DUMMYFUNCTION("IMPORTRANGE(""https://docs.google.com/spreadsheets/d/11923uPwbBZFjjGgGUA6NLw09EwE0CqkOc4q9oUmW1yo/edit?usp=sharing"",""ลำพูน!M350"")"),414715)</f>
        <v>414715</v>
      </c>
      <c r="O455" s="372">
        <f t="shared" ref="O455:O459" ca="1" si="116">+IF(L455&gt;0,N455*100/L455,0)</f>
        <v>96.816855375277228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IFERROR(__xludf.DUMMYFUNCTION("IMPORTRANGE(""https://docs.google.com/spreadsheets/d/11923uPwbBZFjjGgGUA6NLw09EwE0CqkOc4q9oUmW1yo/edit?usp=sharing"",""ลำพูน!L352"")"),428350)</f>
        <v>428350</v>
      </c>
      <c r="M457" s="165"/>
      <c r="N457" s="168">
        <f ca="1">IFERROR(__xludf.DUMMYFUNCTION("IMPORTRANGE(""https://docs.google.com/spreadsheets/d/11923uPwbBZFjjGgGUA6NLw09EwE0CqkOc4q9oUmW1yo/edit?usp=sharing"",""ลำพูน!M352"")"),414715)</f>
        <v>414715</v>
      </c>
      <c r="O457" s="168">
        <f t="shared" ca="1" si="116"/>
        <v>96.816855375277228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IFERROR(__xludf.DUMMYFUNCTION("IMPORTRANGE(""https://docs.google.com/spreadsheets/d/11923uPwbBZFjjGgGUA6NLw09EwE0CqkOc4q9oUmW1yo/edit?usp=sharing"",""ลำพูน!L354"")"),428350)</f>
        <v>428350</v>
      </c>
      <c r="M459" s="168"/>
      <c r="N459" s="168">
        <f ca="1">IFERROR(__xludf.DUMMYFUNCTION("IMPORTRANGE(""https://docs.google.com/spreadsheets/d/11923uPwbBZFjjGgGUA6NLw09EwE0CqkOc4q9oUmW1yo/edit?usp=sharing"",""ลำพูน!M354"")"),414715)</f>
        <v>414715</v>
      </c>
      <c r="O459" s="168">
        <f t="shared" ca="1" si="116"/>
        <v>96.816855375277228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IFERROR(__xludf.DUMMYFUNCTION("IMPORTRANGE(""https://docs.google.com/spreadsheets/d/11923uPwbBZFjjGgGUA6NLw09EwE0CqkOc4q9oUmW1yo/edit?usp=sharing"",""ลำพูน!M357"")"),142839)</f>
        <v>142839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IFERROR(__xludf.DUMMYFUNCTION("IMPORTRANGE(""https://docs.google.com/spreadsheets/d/11923uPwbBZFjjGgGUA6NLw09EwE0CqkOc4q9oUmW1yo/edit?usp=sharing"",""ลำพูน!M358"")"),271876)</f>
        <v>271876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IFERROR(__xludf.DUMMYFUNCTION("IMPORTRANGE(""https://docs.google.com/spreadsheets/d/11923uPwbBZFjjGgGUA6NLw09EwE0CqkOc4q9oUmW1yo/edit?usp=sharing"",""ลำพูน!J459"")"),1632)</f>
        <v>1632</v>
      </c>
      <c r="K564" s="371">
        <f ca="1">IF(I564&gt;0,J564*100/I564,0)</f>
        <v>251.07692307692307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IFERROR(__xludf.DUMMYFUNCTION("IMPORTRANGE(""https://docs.google.com/spreadsheets/d/11923uPwbBZFjjGgGUA6NLw09EwE0CqkOc4q9oUmW1yo/edit?usp=sharing"",""ลำพูน!J468"")"),1632)</f>
        <v>1632</v>
      </c>
      <c r="K573" s="201">
        <f ca="1">IF(I573&gt;0,J573*100/I573,0)</f>
        <v>251.07692307692307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IFERROR(__xludf.DUMMYFUNCTION("IMPORTRANGE(""https://docs.google.com/spreadsheets/d/11923uPwbBZFjjGgGUA6NLw09EwE0CqkOc4q9oUmW1yo/edit?usp=sharing"",""ลำพูน!J472"")"),1262)</f>
        <v>1262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IFERROR(__xludf.DUMMYFUNCTION("IMPORTRANGE(""https://docs.google.com/spreadsheets/d/11923uPwbBZFjjGgGUA6NLw09EwE0CqkOc4q9oUmW1yo/edit?usp=sharing"",""ลำพูน!J475"")"),7)</f>
        <v>7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IFERROR(__xludf.DUMMYFUNCTION("IMPORTRANGE(""https://docs.google.com/spreadsheets/d/11923uPwbBZFjjGgGUA6NLw09EwE0CqkOc4q9oUmW1yo/edit?usp=sharing"",""ลำพูน!J486"")"),7)</f>
        <v>7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IFERROR(__xludf.DUMMYFUNCTION("IMPORTRANGE(""https://docs.google.com/spreadsheets/d/11923uPwbBZFjjGgGUA6NLw09EwE0CqkOc4q9oUmW1yo/edit?usp=sharing"",""ลำพูน!J487"")"),7.89)</f>
        <v>7.89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IFERROR(__xludf.DUMMYFUNCTION("IMPORTRANGE(""https://docs.google.com/spreadsheets/d/11923uPwbBZFjjGgGUA6NLw09EwE0CqkOc4q9oUmW1yo/edit?usp=sharing"",""ลำพูน!J490"")"),7)</f>
        <v>7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IFERROR(__xludf.DUMMYFUNCTION("IMPORTRANGE(""https://docs.google.com/spreadsheets/d/11923uPwbBZFjjGgGUA6NLw09EwE0CqkOc4q9oUmW1yo/edit?usp=sharing"",""ลำพูน!J491"")"),7.89)</f>
        <v>7.89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IFERROR(__xludf.DUMMYFUNCTION("IMPORTRANGE(""https://docs.google.com/spreadsheets/d/11923uPwbBZFjjGgGUA6NLw09EwE0CqkOc4q9oUmW1yo/edit?usp=sharing"",""ลำพูน!L492"")"),14520)</f>
        <v>14520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5.8539944903581267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IFERROR(__xludf.DUMMYFUNCTION("IMPORTRANGE(""https://docs.google.com/spreadsheets/d/11923uPwbBZFjjGgGUA6NLw09EwE0CqkOc4q9oUmW1yo/edit?usp=sharing"",""ลำพูน!L494"")"),14520)</f>
        <v>14520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5.8539944903581267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IFERROR(__xludf.DUMMYFUNCTION("IMPORTRANGE(""https://docs.google.com/spreadsheets/d/11923uPwbBZFjjGgGUA6NLw09EwE0CqkOc4q9oUmW1yo/edit?usp=sharing"",""ลำพูน!L496"")"),14520)</f>
        <v>14520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5.8539944903581267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IFERROR(__xludf.DUMMYFUNCTION("IMPORTRANGE(""https://docs.google.com/spreadsheets/d/11923uPwbBZFjjGgGUA6NLw09EwE0CqkOc4q9oUmW1yo/edit?usp=sharing"",""ลำพูน!J523"")"),6181054)</f>
        <v>6181054</v>
      </c>
      <c r="K628" s="342">
        <f t="shared" ref="K628:K635" ca="1" si="129">IF(I628&gt;0,J628*100/I628,0)</f>
        <v>93.972694792854426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IFERROR(__xludf.DUMMYFUNCTION("IMPORTRANGE(""https://docs.google.com/spreadsheets/d/11923uPwbBZFjjGgGUA6NLw09EwE0CqkOc4q9oUmW1yo/edit?usp=sharing"",""ลำพูน!J524"")"),216)</f>
        <v>216</v>
      </c>
      <c r="K629" s="342">
        <f t="shared" ca="1" si="129"/>
        <v>98.630136986301366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IFERROR(__xludf.DUMMYFUNCTION("IMPORTRANGE(""https://docs.google.com/spreadsheets/d/11923uPwbBZFjjGgGUA6NLw09EwE0CqkOc4q9oUmW1yo/edit?usp=sharing"",""ลำพูน!J525"")"),310856.34)</f>
        <v>310856.34000000003</v>
      </c>
      <c r="K630" s="342">
        <f t="shared" ca="1" si="129"/>
        <v>5.6922306284254303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IFERROR(__xludf.DUMMYFUNCTION("IMPORTRANGE(""https://docs.google.com/spreadsheets/d/11923uPwbBZFjjGgGUA6NLw09EwE0CqkOc4q9oUmW1yo/edit?usp=sharing"",""ลำพูน!J526"")"),41)</f>
        <v>41</v>
      </c>
      <c r="K631" s="342">
        <f t="shared" ca="1" si="129"/>
        <v>19.248826291079812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IFERROR(__xludf.DUMMYFUNCTION("IMPORTRANGE(""https://docs.google.com/spreadsheets/d/11923uPwbBZFjjGgGUA6NLw09EwE0CqkOc4q9oUmW1yo/edit?usp=sharing"",""ลำพูน!J527"")"),565498.31)</f>
        <v>565498.31000000006</v>
      </c>
      <c r="K632" s="342">
        <f t="shared" ca="1" si="129"/>
        <v>16.34079862324705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IFERROR(__xludf.DUMMYFUNCTION("IMPORTRANGE(""https://docs.google.com/spreadsheets/d/11923uPwbBZFjjGgGUA6NLw09EwE0CqkOc4q9oUmW1yo/edit?usp=sharing"",""ลำพูน!J528"")"),238)</f>
        <v>238</v>
      </c>
      <c r="K633" s="342">
        <f t="shared" ca="1" si="129"/>
        <v>50.854700854700852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IFERROR(__xludf.DUMMYFUNCTION("IMPORTRANGE(""https://docs.google.com/spreadsheets/d/11923uPwbBZFjjGgGUA6NLw09EwE0CqkOc4q9oUmW1yo/edit?usp=sharing"",""ลำพูน!J529"")"),7000000)</f>
        <v>7000000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IFERROR(__xludf.DUMMYFUNCTION("IMPORTRANGE(""https://docs.google.com/spreadsheets/d/11923uPwbBZFjjGgGUA6NLw09EwE0CqkOc4q9oUmW1yo/edit?usp=sharing"",""ลำพูน!J530"")"),227)</f>
        <v>227</v>
      </c>
      <c r="K635" s="487">
        <f t="shared" ca="1" si="129"/>
        <v>98.695652173913047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4600</v>
      </c>
      <c r="O636" s="510">
        <f t="shared" ref="O636:O640" ca="1" si="130">+IF(L636&gt;0,N636*100/L636,0)</f>
        <v>13.73134328358209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4600</v>
      </c>
      <c r="O638" s="522">
        <f t="shared" ca="1" si="130"/>
        <v>13.73134328358209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4600</v>
      </c>
      <c r="O640" s="522">
        <f t="shared" ca="1" si="130"/>
        <v>13.73134328358209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4600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IFERROR(__xludf.DUMMYFUNCTION("IMPORTRANGE(""https://docs.google.com/spreadsheets/d/11923uPwbBZFjjGgGUA6NLw09EwE0CqkOc4q9oUmW1yo/edit?usp=sharing"",""ลำพูน!M544"")"),1560)</f>
        <v>1560</v>
      </c>
      <c r="O649" s="537">
        <f t="shared" ca="1" si="132"/>
        <v>54.166666666666664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IFERROR(__xludf.DUMMYFUNCTION("IMPORTRANGE(""https://docs.google.com/spreadsheets/d/11923uPwbBZFjjGgGUA6NLw09EwE0CqkOc4q9oUmW1yo/edit?usp=sharing"",""ลำพูน!J545"")"),203)</f>
        <v>203</v>
      </c>
      <c r="K650" s="537">
        <f t="shared" ca="1" si="131"/>
        <v>101.5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IFERROR(__xludf.DUMMYFUNCTION("IMPORTRANGE(""https://docs.google.com/spreadsheets/d/11923uPwbBZFjjGgGUA6NLw09EwE0CqkOc4q9oUmW1yo/edit?usp=sharing"",""ลำพูน!M545"")"),1000)</f>
        <v>1000</v>
      </c>
      <c r="O650" s="537">
        <f t="shared" ca="1" si="132"/>
        <v>100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IFERROR(__xludf.DUMMYFUNCTION("IMPORTRANGE(""https://docs.google.com/spreadsheets/d/11923uPwbBZFjjGgGUA6NLw09EwE0CqkOc4q9oUmW1yo/edit?usp=sharing"",""ลำพูน!J560"")"),17)</f>
        <v>17</v>
      </c>
      <c r="K665" s="537">
        <f ca="1">IF(I665&gt;0,J665*100/I665,0)</f>
        <v>85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IFERROR(__xludf.DUMMYFUNCTION("IMPORTRANGE(""https://docs.google.com/spreadsheets/d/11923uPwbBZFjjGgGUA6NLw09EwE0CqkOc4q9oUmW1yo/edit?usp=sharing"",""ลำพูน!M560"")"),2040)</f>
        <v>2040</v>
      </c>
      <c r="O665" s="537">
        <f ca="1">IF(L665&gt;0,N665*100/L665,0)</f>
        <v>85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IFERROR(__xludf.DUMMYFUNCTION("IMPORTRANGE(""https://docs.google.com/spreadsheets/d/11923uPwbBZFjjGgGUA6NLw09EwE0CqkOc4q9oUmW1yo/edit?usp=sharing"",""ลำพูน!J561"")"),17)</f>
        <v>17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IFERROR(__xludf.DUMMYFUNCTION("IMPORTRANGE(""https://docs.google.com/spreadsheets/d/11923uPwbBZFjjGgGUA6NLw09EwE0CqkOc4q9oUmW1yo/edit?usp=sharing"",""ลำพูน!J562"")"),108.66)</f>
        <v>108.66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6566859.8399999999</v>
      </c>
      <c r="M8" s="23">
        <f t="shared" ca="1" si="0"/>
        <v>4581246.84</v>
      </c>
      <c r="N8" s="23">
        <f t="shared" ca="1" si="0"/>
        <v>6351146.4499999993</v>
      </c>
      <c r="O8" s="22">
        <f t="shared" ref="O8:O16" ca="1" si="1">IF(L8&gt;0,N8*100/L8,0)</f>
        <v>96.71512114989801</v>
      </c>
      <c r="P8" s="22">
        <f t="shared" ref="P8:P16" ca="1" si="2">IF(M8&gt;0,N8*100/M8,0)</f>
        <v>138.63357884466228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6566859.8399999999</v>
      </c>
      <c r="M10" s="30">
        <f t="shared" ca="1" si="4"/>
        <v>4581246.84</v>
      </c>
      <c r="N10" s="30">
        <f t="shared" ca="1" si="4"/>
        <v>6351146.4499999993</v>
      </c>
      <c r="O10" s="29">
        <f t="shared" ca="1" si="1"/>
        <v>96.71512114989801</v>
      </c>
      <c r="P10" s="29">
        <f t="shared" ca="1" si="2"/>
        <v>138.63357884466228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6390859.8399999999</v>
      </c>
      <c r="M12" s="39">
        <f t="shared" ca="1" si="6"/>
        <v>4405246.84</v>
      </c>
      <c r="N12" s="39">
        <f t="shared" ca="1" si="6"/>
        <v>6175146.4499999993</v>
      </c>
      <c r="O12" s="39">
        <f t="shared" ca="1" si="1"/>
        <v>96.624657786267449</v>
      </c>
      <c r="P12" s="39">
        <f t="shared" ca="1" si="2"/>
        <v>140.1770814277458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2333647.84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4057212</v>
      </c>
      <c r="M14" s="39">
        <f t="shared" si="8"/>
        <v>0</v>
      </c>
      <c r="N14" s="39">
        <f t="shared" ca="1" si="8"/>
        <v>1769899.6099999999</v>
      </c>
      <c r="O14" s="39">
        <f t="shared" ca="1" si="1"/>
        <v>43.623542718497333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4581246.84</v>
      </c>
      <c r="M18" s="23">
        <f t="shared" ca="1" si="11"/>
        <v>4581246.84</v>
      </c>
      <c r="N18" s="23">
        <f t="shared" ca="1" si="11"/>
        <v>4581246.84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4581246.84</v>
      </c>
      <c r="M20" s="30">
        <f t="shared" ca="1" si="15"/>
        <v>4581246.84</v>
      </c>
      <c r="N20" s="30">
        <f t="shared" ca="1" si="15"/>
        <v>4581246.84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4405246.84</v>
      </c>
      <c r="M22" s="42">
        <f t="shared" ca="1" si="18"/>
        <v>4405246.84</v>
      </c>
      <c r="N22" s="39">
        <f t="shared" ca="1" si="18"/>
        <v>4405246.84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2333647.84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2071599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1985613</v>
      </c>
      <c r="M28" s="23">
        <f t="shared" si="23"/>
        <v>0</v>
      </c>
      <c r="N28" s="23">
        <f t="shared" ca="1" si="23"/>
        <v>1769899.6099999999</v>
      </c>
      <c r="O28" s="22">
        <f t="shared" ref="O28:O30" ca="1" si="24">IF(L28&gt;0,N28*100/L28,0)</f>
        <v>89.136181622501468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1985613</v>
      </c>
      <c r="M30" s="30">
        <f t="shared" si="27"/>
        <v>0</v>
      </c>
      <c r="N30" s="30">
        <f t="shared" ca="1" si="27"/>
        <v>1769899.6099999999</v>
      </c>
      <c r="O30" s="29">
        <f t="shared" ca="1" si="24"/>
        <v>89.136181622501468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1985613</v>
      </c>
      <c r="M32" s="39">
        <f t="shared" si="30"/>
        <v>0</v>
      </c>
      <c r="N32" s="39">
        <f t="shared" ca="1" si="30"/>
        <v>1769899.6099999999</v>
      </c>
      <c r="O32" s="39">
        <f t="shared" ca="1" si="29"/>
        <v>89.136181622501468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1985613</v>
      </c>
      <c r="M34" s="39">
        <f t="shared" si="32"/>
        <v>0</v>
      </c>
      <c r="N34" s="39">
        <f t="shared" ca="1" si="32"/>
        <v>1769899.6099999999</v>
      </c>
      <c r="O34" s="39">
        <f t="shared" ca="1" si="29"/>
        <v>89.136181622501468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4581246.84</v>
      </c>
      <c r="M37" s="55">
        <f t="shared" ca="1" si="33"/>
        <v>4581246.84</v>
      </c>
      <c r="N37" s="55">
        <f t="shared" ca="1" si="33"/>
        <v>4581246.84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861220</v>
      </c>
      <c r="M41" s="79">
        <f t="shared" ca="1" si="34"/>
        <v>861220</v>
      </c>
      <c r="N41" s="79">
        <f t="shared" ca="1" si="34"/>
        <v>861220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861220</v>
      </c>
      <c r="M43" s="79">
        <f t="shared" ca="1" si="38"/>
        <v>861220</v>
      </c>
      <c r="N43" s="79">
        <f t="shared" ca="1" si="38"/>
        <v>861220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835220</v>
      </c>
      <c r="M45" s="50">
        <f ca="1">IFERROR(__xludf.DUMMYFUNCTION("IMPORTRANGE(""https://docs.google.com/spreadsheets/d/1Yj_ptqi66GCucihVvJfMjLAmec39IyEx_6qawtMGysU/edit?usp=sharing"",""สบก!Q34"")"),835220)</f>
        <v>835220</v>
      </c>
      <c r="N45" s="50">
        <f ca="1">IFERROR(__xludf.DUMMYFUNCTION("IMPORTRANGE(""https://docs.google.com/spreadsheets/d/1Yj_ptqi66GCucihVvJfMjLAmec39IyEx_6qawtMGysU/edit?usp=sharing"",""สบก!R34"")"),835220)</f>
        <v>835220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IFERROR(__xludf.DUMMYFUNCTION("IMPORTRANGE(""https://docs.google.com/spreadsheets/d/1Yj_ptqi66GCucihVvJfMjLAmec39IyEx_6qawtMGysU/edit?usp=sharing"",""สบก!M34"")"),835220)</f>
        <v>835220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646427.84</v>
      </c>
      <c r="M53" s="121">
        <f t="shared" ca="1" si="39"/>
        <v>646427.84</v>
      </c>
      <c r="N53" s="121">
        <f t="shared" ca="1" si="39"/>
        <v>646427.84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646427.84</v>
      </c>
      <c r="M55" s="121">
        <f t="shared" ca="1" si="43"/>
        <v>646427.84</v>
      </c>
      <c r="N55" s="121">
        <f t="shared" ca="1" si="43"/>
        <v>646427.84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646427.84</v>
      </c>
      <c r="M57" s="50">
        <f ca="1">IFERROR(__xludf.DUMMYFUNCTION("IMPORTRANGE(""https://docs.google.com/spreadsheets/d/1Yj_ptqi66GCucihVvJfMjLAmec39IyEx_6qawtMGysU/edit?usp=sharing"",""สบก!Z34"")"),646427.84)</f>
        <v>646427.84</v>
      </c>
      <c r="N57" s="50">
        <f ca="1">IFERROR(__xludf.DUMMYFUNCTION("IMPORTRANGE(""https://docs.google.com/spreadsheets/d/1Yj_ptqi66GCucihVvJfMjLAmec39IyEx_6qawtMGysU/edit?usp=sharing"",""สบก!AA34"")"),646427.84)</f>
        <v>646427.84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IFERROR(__xludf.DUMMYFUNCTION("IMPORTRANGE(""https://docs.google.com/spreadsheets/d/1Yj_ptqi66GCucihVvJfMjLAmec39IyEx_6qawtMGysU/edit?usp=sharing"",""สบก!V34"")"),646427.84)</f>
        <v>646427.84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1500820</v>
      </c>
      <c r="M66" s="152">
        <f t="shared" ca="1" si="45"/>
        <v>1500820</v>
      </c>
      <c r="N66" s="152">
        <f t="shared" ca="1" si="45"/>
        <v>1500820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1500820</v>
      </c>
      <c r="M68" s="88">
        <f t="shared" ca="1" si="49"/>
        <v>1500820</v>
      </c>
      <c r="N68" s="88">
        <f t="shared" ca="1" si="49"/>
        <v>1500820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1350820</v>
      </c>
      <c r="M70" s="167">
        <f ca="1">IFERROR(__xludf.DUMMYFUNCTION("IMPORTRANGE(""https://docs.google.com/spreadsheets/d/1Yj_ptqi66GCucihVvJfMjLAmec39IyEx_6qawtMGysU/edit?usp=sharing"",""สบก!AI34"")"),1350820)</f>
        <v>1350820</v>
      </c>
      <c r="N70" s="168">
        <f ca="1">IFERROR(__xludf.DUMMYFUNCTION("IMPORTRANGE(""https://docs.google.com/spreadsheets/d/1Yj_ptqi66GCucihVvJfMjLAmec39IyEx_6qawtMGysU/edit?usp=sharing"",""สบก!AJ34"")"),1350820)</f>
        <v>1350820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IFERROR(__xludf.DUMMYFUNCTION("IMPORTRANGE(""https://docs.google.com/spreadsheets/d/1Yj_ptqi66GCucihVvJfMjLAmec39IyEx_6qawtMGysU/edit?usp=sharing"",""สบก!AF34"")"),1160020)</f>
        <v>1160020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223494</v>
      </c>
      <c r="M118" s="152">
        <f t="shared" ca="1" si="58"/>
        <v>223494</v>
      </c>
      <c r="N118" s="152">
        <f t="shared" ca="1" si="58"/>
        <v>223494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223494</v>
      </c>
      <c r="M120" s="88">
        <f t="shared" ca="1" si="62"/>
        <v>223494</v>
      </c>
      <c r="N120" s="88">
        <f t="shared" ca="1" si="62"/>
        <v>223494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223494</v>
      </c>
      <c r="M122" s="167">
        <f ca="1">IFERROR(__xludf.DUMMYFUNCTION("IMPORTRANGE(""https://docs.google.com/spreadsheets/d/1Yj_ptqi66GCucihVvJfMjLAmec39IyEx_6qawtMGysU/edit?usp=sharing"",""สบก!BA34"")"),223494)</f>
        <v>223494</v>
      </c>
      <c r="N122" s="168">
        <f ca="1">IFERROR(__xludf.DUMMYFUNCTION("IMPORTRANGE(""https://docs.google.com/spreadsheets/d/1Yj_ptqi66GCucihVvJfMjLAmec39IyEx_6qawtMGysU/edit?usp=sharing"",""สบก!BB34"")"),223494)</f>
        <v>223494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IFERROR(__xludf.DUMMYFUNCTION("IMPORTRANGE(""https://docs.google.com/spreadsheets/d/1Yj_ptqi66GCucihVvJfMjLAmec39IyEx_6qawtMGysU/edit?usp=sharing"",""สบก!AX34"")"),223494)</f>
        <v>223494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138600</v>
      </c>
      <c r="M140" s="152">
        <f t="shared" ca="1" si="64"/>
        <v>138600</v>
      </c>
      <c r="N140" s="152">
        <f t="shared" ca="1" si="64"/>
        <v>138600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138600</v>
      </c>
      <c r="M142" s="88">
        <f t="shared" ca="1" si="68"/>
        <v>138600</v>
      </c>
      <c r="N142" s="88">
        <f t="shared" ca="1" si="68"/>
        <v>138600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138600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IFERROR(__xludf.DUMMYFUNCTION("IMPORTRANGE(""https://docs.google.com/spreadsheets/d/1Yj_ptqi66GCucihVvJfMjLAmec39IyEx_6qawtMGysU/edit?usp=sharing"",""สบก!BK34"")"),138600)</f>
        <v>138600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IFERROR(__xludf.DUMMYFUNCTION("IMPORTRANGE(""https://docs.google.com/spreadsheets/d/1Yj_ptqi66GCucihVvJfMjLAmec39IyEx_6qawtMGysU/edit?usp=sharing"",""สบก!BG34"")"),138600)</f>
        <v>138600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IFERROR(__xludf.DUMMYFUNCTION("IMPORTRANGE(""https://docs.google.com/spreadsheets/d/11923uPwbBZFjjGgGUA6NLw09EwE0CqkOc4q9oUmW1yo/edit?usp=sharing"",""สุโขทัย!J84"")"),190)</f>
        <v>190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IFERROR(__xludf.DUMMYFUNCTION("IMPORTRANGE(""https://docs.google.com/spreadsheets/d/11923uPwbBZFjjGgGUA6NLw09EwE0CqkOc4q9oUmW1yo/edit?usp=sharing"",""สุโขทัย!J85"")"),190)</f>
        <v>190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37255</v>
      </c>
      <c r="M220" s="152">
        <f t="shared" ca="1" si="72"/>
        <v>37255</v>
      </c>
      <c r="N220" s="152">
        <f t="shared" ca="1" si="72"/>
        <v>37255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37255</v>
      </c>
      <c r="M222" s="88">
        <f t="shared" ca="1" si="76"/>
        <v>37255</v>
      </c>
      <c r="N222" s="88">
        <f t="shared" ca="1" si="76"/>
        <v>37255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37255</v>
      </c>
      <c r="M224" s="167">
        <f ca="1">IFERROR(__xludf.DUMMYFUNCTION("IMPORTRANGE(""https://docs.google.com/spreadsheets/d/1Yj_ptqi66GCucihVvJfMjLAmec39IyEx_6qawtMGysU/edit?usp=sharing"",""สบก!BS34"")"),37255)</f>
        <v>37255</v>
      </c>
      <c r="N224" s="168">
        <f ca="1">IFERROR(__xludf.DUMMYFUNCTION("IMPORTRANGE(""https://docs.google.com/spreadsheets/d/1Yj_ptqi66GCucihVvJfMjLAmec39IyEx_6qawtMGysU/edit?usp=sharing"",""สบก!BT34"")"),37255)</f>
        <v>37255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IFERROR(__xludf.DUMMYFUNCTION("IMPORTRANGE(""https://docs.google.com/spreadsheets/d/1Yj_ptqi66GCucihVvJfMjLAmec39IyEx_6qawtMGysU/edit?usp=sharing"",""สบก!BP34"")"),37255)</f>
        <v>37255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237700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237700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IFERROR(__xludf.DUMMYFUNCTION("IMPORTRANGE(""https://docs.google.com/spreadsheets/d/1Yj_ptqi66GCucihVvJfMjLAmec39IyEx_6qawtMGysU/edit?usp=sharing"",""สบก!CL34"")"),237700)</f>
        <v>237700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IFERROR(__xludf.DUMMYFUNCTION("IMPORTRANGE(""https://docs.google.com/spreadsheets/d/11923uPwbBZFjjGgGUA6NLw09EwE0CqkOc4q9oUmW1yo/edit?usp=sharing"",""สุโขทัย!J228"")"),376)</f>
        <v>376</v>
      </c>
      <c r="K328" s="317">
        <f ca="1">IF(I328&gt;0,J328*100/I328,0)</f>
        <v>139.25925925925927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935730</v>
      </c>
      <c r="M329" s="152">
        <f t="shared" ca="1" si="98"/>
        <v>935730</v>
      </c>
      <c r="N329" s="152">
        <f t="shared" ca="1" si="98"/>
        <v>935730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935730</v>
      </c>
      <c r="M331" s="88">
        <f t="shared" ca="1" si="102"/>
        <v>935730</v>
      </c>
      <c r="N331" s="88">
        <f t="shared" ca="1" si="102"/>
        <v>935730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935730</v>
      </c>
      <c r="M333" s="167">
        <f ca="1">IFERROR(__xludf.DUMMYFUNCTION("IMPORTRANGE(""https://docs.google.com/spreadsheets/d/1Yj_ptqi66GCucihVvJfMjLAmec39IyEx_6qawtMGysU/edit?usp=sharing"",""สบก!DL34"")"),935730)</f>
        <v>935730</v>
      </c>
      <c r="N333" s="168">
        <f ca="1">IFERROR(__xludf.DUMMYFUNCTION("IMPORTRANGE(""https://docs.google.com/spreadsheets/d/1Yj_ptqi66GCucihVvJfMjLAmec39IyEx_6qawtMGysU/edit?usp=sharing"",""สบก!DM34"")"),935730)</f>
        <v>935730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IFERROR(__xludf.DUMMYFUNCTION("IMPORTRANGE(""https://docs.google.com/spreadsheets/d/1Yj_ptqi66GCucihVvJfMjLAmec39IyEx_6qawtMGysU/edit?usp=sharing"",""สบก!DI34"")"),406530)</f>
        <v>406530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IFERROR(__xludf.DUMMYFUNCTION("IMPORTRANGE(""https://docs.google.com/spreadsheets/d/11923uPwbBZFjjGgGUA6NLw09EwE0CqkOc4q9oUmW1yo/edit?usp=sharing"",""สุโขทัย!J234"")"),197)</f>
        <v>197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IFERROR(__xludf.DUMMYFUNCTION("IMPORTRANGE(""https://docs.google.com/spreadsheets/d/11923uPwbBZFjjGgGUA6NLw09EwE0CqkOc4q9oUmW1yo/edit?usp=sharing"",""สุโขทัย!J235"")"),1792.06)</f>
        <v>1792.06</v>
      </c>
      <c r="K340" s="342">
        <f t="shared" ca="1" si="103"/>
        <v>124.44861111111111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IFERROR(__xludf.DUMMYFUNCTION("IMPORTRANGE(""https://docs.google.com/spreadsheets/d/11923uPwbBZFjjGgGUA6NLw09EwE0CqkOc4q9oUmW1yo/edit?usp=sharing"",""สุโขทัย!J236"")"),404)</f>
        <v>404</v>
      </c>
      <c r="K341" s="342">
        <f t="shared" ca="1" si="103"/>
        <v>149.62962962962962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IFERROR(__xludf.DUMMYFUNCTION("IMPORTRANGE(""https://docs.google.com/spreadsheets/d/11923uPwbBZFjjGgGUA6NLw09EwE0CqkOc4q9oUmW1yo/edit?usp=sharing"",""สุโขทัย!J237"")"),4765.75)</f>
        <v>4765.75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IFERROR(__xludf.DUMMYFUNCTION("IMPORTRANGE(""https://docs.google.com/spreadsheets/d/11923uPwbBZFjjGgGUA6NLw09EwE0CqkOc4q9oUmW1yo/edit?usp=sharing"",""สุโขทัย!J238"")"),21)</f>
        <v>21</v>
      </c>
      <c r="K343" s="342">
        <f t="shared" ca="1" si="103"/>
        <v>7.7777777777777777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IFERROR(__xludf.DUMMYFUNCTION("IMPORTRANGE(""https://docs.google.com/spreadsheets/d/11923uPwbBZFjjGgGUA6NLw09EwE0CqkOc4q9oUmW1yo/edit?usp=sharing"",""สุโขทัย!J239"")"),224.8)</f>
        <v>224.8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IFERROR(__xludf.DUMMYFUNCTION("IMPORTRANGE(""https://docs.google.com/spreadsheets/d/11923uPwbBZFjjGgGUA6NLw09EwE0CqkOc4q9oUmW1yo/edit?usp=sharing"",""สุโขทัย!J240"")"),376)</f>
        <v>376</v>
      </c>
      <c r="K345" s="342">
        <f t="shared" ca="1" si="103"/>
        <v>139.25925925925927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IFERROR(__xludf.DUMMYFUNCTION("IMPORTRANGE(""https://docs.google.com/spreadsheets/d/11923uPwbBZFjjGgGUA6NLw09EwE0CqkOc4q9oUmW1yo/edit?usp=sharing"",""สุโขทัย!J241"")"),4414.8)</f>
        <v>4414.8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IFERROR(__xludf.DUMMYFUNCTION("IMPORTRANGE(""https://docs.google.com/spreadsheets/d/11923uPwbBZFjjGgGUA6NLw09EwE0CqkOc4q9oUmW1yo/edit?usp=sharing"",""สุโขทัย!L242"")"),1985613)</f>
        <v>1985613</v>
      </c>
      <c r="M347" s="357"/>
      <c r="N347" s="357">
        <f ca="1">IFERROR(__xludf.DUMMYFUNCTION("IMPORTRANGE(""https://docs.google.com/spreadsheets/d/11923uPwbBZFjjGgGUA6NLw09EwE0CqkOc4q9oUmW1yo/edit?usp=sharing"",""สุโขทัย!M242"")"),1769899.60999999)</f>
        <v>1769899.6099999901</v>
      </c>
      <c r="O347" s="357">
        <f ca="1">+IF(L347&gt;0,N347*100/L347,0)</f>
        <v>89.13618162250097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IFERROR(__xludf.DUMMYFUNCTION("IMPORTRANGE(""https://docs.google.com/spreadsheets/d/11923uPwbBZFjjGgGUA6NLw09EwE0CqkOc4q9oUmW1yo/edit?usp=sharing"",""สุโขทัย!L244"")"),379210)</f>
        <v>379210</v>
      </c>
      <c r="M349" s="372"/>
      <c r="N349" s="372">
        <f ca="1">IFERROR(__xludf.DUMMYFUNCTION("IMPORTRANGE(""https://docs.google.com/spreadsheets/d/11923uPwbBZFjjGgGUA6NLw09EwE0CqkOc4q9oUmW1yo/edit?usp=sharing"",""สุโขทัย!M244"")"),330726.13)</f>
        <v>330726.13</v>
      </c>
      <c r="O349" s="372">
        <f ca="1">+IF(L349&gt;0,N349*100/L349,0)</f>
        <v>87.214506473985395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IFERROR(__xludf.DUMMYFUNCTION("IMPORTRANGE(""https://docs.google.com/spreadsheets/d/11923uPwbBZFjjGgGUA6NLw09EwE0CqkOc4q9oUmW1yo/edit?usp=sharing"",""สุโขทัย!L247"")"),379210)</f>
        <v>379210</v>
      </c>
      <c r="M352" s="165"/>
      <c r="N352" s="164">
        <f ca="1">IFERROR(__xludf.DUMMYFUNCTION("IMPORTRANGE(""https://docs.google.com/spreadsheets/d/11923uPwbBZFjjGgGUA6NLw09EwE0CqkOc4q9oUmW1yo/edit?usp=sharing"",""สุโขทัย!M247"")"),330726.13)</f>
        <v>330726.13</v>
      </c>
      <c r="O352" s="165">
        <f t="shared" ca="1" si="105"/>
        <v>87.214506473985395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IFERROR(__xludf.DUMMYFUNCTION("IMPORTRANGE(""https://docs.google.com/spreadsheets/d/11923uPwbBZFjjGgGUA6NLw09EwE0CqkOc4q9oUmW1yo/edit?usp=sharing"",""สุโขทัย!L249"")"),379210)</f>
        <v>379210</v>
      </c>
      <c r="M354" s="168"/>
      <c r="N354" s="167">
        <f ca="1">IFERROR(__xludf.DUMMYFUNCTION("IMPORTRANGE(""https://docs.google.com/spreadsheets/d/11923uPwbBZFjjGgGUA6NLw09EwE0CqkOc4q9oUmW1yo/edit?usp=sharing"",""สุโขทัย!M249"")"),330726.13)</f>
        <v>330726.13</v>
      </c>
      <c r="O354" s="168">
        <f t="shared" ca="1" si="105"/>
        <v>87.214506473985395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IFERROR(__xludf.DUMMYFUNCTION("IMPORTRANGE(""https://docs.google.com/spreadsheets/d/11923uPwbBZFjjGgGUA6NLw09EwE0CqkOc4q9oUmW1yo/edit?usp=sharing"",""สุโขทัย!M251"")"),79800)</f>
        <v>79800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IFERROR(__xludf.DUMMYFUNCTION("IMPORTRANGE(""https://docs.google.com/spreadsheets/d/11923uPwbBZFjjGgGUA6NLw09EwE0CqkOc4q9oUmW1yo/edit?usp=sharing"",""สุโขทัย!M252"")"),107516.13)</f>
        <v>107516.13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IFERROR(__xludf.DUMMYFUNCTION("IMPORTRANGE(""https://docs.google.com/spreadsheets/d/11923uPwbBZFjjGgGUA6NLw09EwE0CqkOc4q9oUmW1yo/edit?usp=sharing"",""สุโขทัย!M253"")"),47410)</f>
        <v>47410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IFERROR(__xludf.DUMMYFUNCTION("IMPORTRANGE(""https://docs.google.com/spreadsheets/d/11923uPwbBZFjjGgGUA6NLw09EwE0CqkOc4q9oUmW1yo/edit?usp=sharing"",""สุโขทัย!M275"")"),207560)</f>
        <v>207560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IFERROR(__xludf.DUMMYFUNCTION("IMPORTRANGE(""https://docs.google.com/spreadsheets/d/11923uPwbBZFjjGgGUA6NLw09EwE0CqkOc4q9oUmW1yo/edit?usp=sharing"",""สุโขทัย!M280"")"),207560)</f>
        <v>207560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IFERROR(__xludf.DUMMYFUNCTION("IMPORTRANGE(""https://docs.google.com/spreadsheets/d/11923uPwbBZFjjGgGUA6NLw09EwE0CqkOc4q9oUmW1yo/edit?usp=sharing"",""สุโขทัย!M281"")"),58800)</f>
        <v>58800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IFERROR(__xludf.DUMMYFUNCTION("IMPORTRANGE(""https://docs.google.com/spreadsheets/d/11923uPwbBZFjjGgGUA6NLw09EwE0CqkOc4q9oUmW1yo/edit?usp=sharing"",""สุโขทัย!M284"")"),23760)</f>
        <v>23760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IFERROR(__xludf.DUMMYFUNCTION("IMPORTRANGE(""https://docs.google.com/spreadsheets/d/11923uPwbBZFjjGgGUA6NLw09EwE0CqkOc4q9oUmW1yo/edit?usp=sharing"",""สุโขทัย!M296"")"),300845)</f>
        <v>300845</v>
      </c>
      <c r="O401" s="372">
        <f ca="1">+IF(L401&gt;0,N401*100/L401,0)</f>
        <v>99.965110483469019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IFERROR(__xludf.DUMMYFUNCTION("IMPORTRANGE(""https://docs.google.com/spreadsheets/d/11923uPwbBZFjjGgGUA6NLw09EwE0CqkOc4q9oUmW1yo/edit?usp=sharing"",""สุโขทัย!M299"")"),300845)</f>
        <v>300845</v>
      </c>
      <c r="O404" s="168">
        <f t="shared" ca="1" si="112"/>
        <v>99.965110483469019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IFERROR(__xludf.DUMMYFUNCTION("IMPORTRANGE(""https://docs.google.com/spreadsheets/d/11923uPwbBZFjjGgGUA6NLw09EwE0CqkOc4q9oUmW1yo/edit?usp=sharing"",""สุโขทัย!M301"")"),300845)</f>
        <v>300845</v>
      </c>
      <c r="O406" s="168">
        <f t="shared" ca="1" si="112"/>
        <v>99.965110483469019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IFERROR(__xludf.DUMMYFUNCTION("IMPORTRANGE(""https://docs.google.com/spreadsheets/d/11923uPwbBZFjjGgGUA6NLw09EwE0CqkOc4q9oUmW1yo/edit?usp=sharing"",""สุโขทัย!M303"")"),67500)</f>
        <v>67500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IFERROR(__xludf.DUMMYFUNCTION("IMPORTRANGE(""https://docs.google.com/spreadsheets/d/11923uPwbBZFjjGgGUA6NLw09EwE0CqkOc4q9oUmW1yo/edit?usp=sharing"",""สุโขทัย!M305"")"),42400)</f>
        <v>42400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IFERROR(__xludf.DUMMYFUNCTION("IMPORTRANGE(""https://docs.google.com/spreadsheets/d/11923uPwbBZFjjGgGUA6NLw09EwE0CqkOc4q9oUmW1yo/edit?usp=sharing"",""สุโขทัย!J325"")"),85)</f>
        <v>85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IFERROR(__xludf.DUMMYFUNCTION("IMPORTRANGE(""https://docs.google.com/spreadsheets/d/11923uPwbBZFjjGgGUA6NLw09EwE0CqkOc4q9oUmW1yo/edit?usp=sharing"",""สุโขทัย!M330"")"),223000)</f>
        <v>223000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IFERROR(__xludf.DUMMYFUNCTION("IMPORTRANGE(""https://docs.google.com/spreadsheets/d/11923uPwbBZFjjGgGUA6NLw09EwE0CqkOc4q9oUmW1yo/edit?usp=sharing"",""สุโขทัย!M332"")"),223000)</f>
        <v>223000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IFERROR(__xludf.DUMMYFUNCTION("IMPORTRANGE(""https://docs.google.com/spreadsheets/d/11923uPwbBZFjjGgGUA6NLw09EwE0CqkOc4q9oUmW1yo/edit?usp=sharing"",""สุโขทัย!M334"")"),223000)</f>
        <v>223000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IFERROR(__xludf.DUMMYFUNCTION("IMPORTRANGE(""https://docs.google.com/spreadsheets/d/11923uPwbBZFjjGgGUA6NLw09EwE0CqkOc4q9oUmW1yo/edit?usp=sharing"",""สุโขทัย!M338"")"),55800)</f>
        <v>55800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IFERROR(__xludf.DUMMYFUNCTION("IMPORTRANGE(""https://docs.google.com/spreadsheets/d/11923uPwbBZFjjGgGUA6NLw09EwE0CqkOc4q9oUmW1yo/edit?usp=sharing"",""สุโขทัย!J350"")"),35802)</f>
        <v>35802</v>
      </c>
      <c r="K455" s="371">
        <f ca="1">IF(I455&gt;0,J455*100/I455,0)</f>
        <v>100.00279321806653</v>
      </c>
      <c r="L455" s="372">
        <f ca="1">IFERROR(__xludf.DUMMYFUNCTION("IMPORTRANGE(""https://docs.google.com/spreadsheets/d/11923uPwbBZFjjGgGUA6NLw09EwE0CqkOc4q9oUmW1yo/edit?usp=sharing"",""สุโขทัย!L350"")"),400323)</f>
        <v>400323</v>
      </c>
      <c r="M455" s="372"/>
      <c r="N455" s="372">
        <f ca="1">IFERROR(__xludf.DUMMYFUNCTION("IMPORTRANGE(""https://docs.google.com/spreadsheets/d/11923uPwbBZFjjGgGUA6NLw09EwE0CqkOc4q9oUmW1yo/edit?usp=sharing"",""สุโขทัย!M350"")"),377223)</f>
        <v>377223</v>
      </c>
      <c r="O455" s="372">
        <f t="shared" ref="O455:O459" ca="1" si="116">+IF(L455&gt;0,N455*100/L455,0)</f>
        <v>94.22965954991345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IFERROR(__xludf.DUMMYFUNCTION("IMPORTRANGE(""https://docs.google.com/spreadsheets/d/11923uPwbBZFjjGgGUA6NLw09EwE0CqkOc4q9oUmW1yo/edit?usp=sharing"",""สุโขทัย!L352"")"),400323)</f>
        <v>400323</v>
      </c>
      <c r="M457" s="165"/>
      <c r="N457" s="168">
        <f ca="1">IFERROR(__xludf.DUMMYFUNCTION("IMPORTRANGE(""https://docs.google.com/spreadsheets/d/11923uPwbBZFjjGgGUA6NLw09EwE0CqkOc4q9oUmW1yo/edit?usp=sharing"",""สุโขทัย!M352"")"),377223)</f>
        <v>377223</v>
      </c>
      <c r="O457" s="168">
        <f t="shared" ca="1" si="116"/>
        <v>94.22965954991345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IFERROR(__xludf.DUMMYFUNCTION("IMPORTRANGE(""https://docs.google.com/spreadsheets/d/11923uPwbBZFjjGgGUA6NLw09EwE0CqkOc4q9oUmW1yo/edit?usp=sharing"",""สุโขทัย!L354"")"),400323)</f>
        <v>400323</v>
      </c>
      <c r="M459" s="168"/>
      <c r="N459" s="168">
        <f ca="1">IFERROR(__xludf.DUMMYFUNCTION("IMPORTRANGE(""https://docs.google.com/spreadsheets/d/11923uPwbBZFjjGgGUA6NLw09EwE0CqkOc4q9oUmW1yo/edit?usp=sharing"",""สุโขทัย!M354"")"),377223)</f>
        <v>377223</v>
      </c>
      <c r="O459" s="168">
        <f t="shared" ca="1" si="116"/>
        <v>94.22965954991345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IFERROR(__xludf.DUMMYFUNCTION("IMPORTRANGE(""https://docs.google.com/spreadsheets/d/11923uPwbBZFjjGgGUA6NLw09EwE0CqkOc4q9oUmW1yo/edit?usp=sharing"",""สุโขทัย!M357"")"),108900)</f>
        <v>108900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IFERROR(__xludf.DUMMYFUNCTION("IMPORTRANGE(""https://docs.google.com/spreadsheets/d/11923uPwbBZFjjGgGUA6NLw09EwE0CqkOc4q9oUmW1yo/edit?usp=sharing"",""สุโขทัย!M358"")"),268323)</f>
        <v>268323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IFERROR(__xludf.DUMMYFUNCTION("IMPORTRANGE(""https://docs.google.com/spreadsheets/d/11923uPwbBZFjjGgGUA6NLw09EwE0CqkOc4q9oUmW1yo/edit?usp=sharing"",""สุโขทัย!J359"")"),35802)</f>
        <v>35802</v>
      </c>
      <c r="K464" s="268">
        <f t="shared" ref="K464:K515" ca="1" si="117">IF(I464&gt;0,J464*100/I464,0)</f>
        <v>100.00279321806653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IFERROR(__xludf.DUMMYFUNCTION("IMPORTRANGE(""https://docs.google.com/spreadsheets/d/11923uPwbBZFjjGgGUA6NLw09EwE0CqkOc4q9oUmW1yo/edit?usp=sharing"",""สุโขทัย!J376"")"),35802)</f>
        <v>35802</v>
      </c>
      <c r="K481" s="201">
        <f t="shared" ca="1" si="117"/>
        <v>100.00279321806653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IFERROR(__xludf.DUMMYFUNCTION("IMPORTRANGE(""https://docs.google.com/spreadsheets/d/11923uPwbBZFjjGgGUA6NLw09EwE0CqkOc4q9oUmW1yo/edit?usp=sharing"",""สุโขทัย!J377"")"),4578)</f>
        <v>4578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IFERROR(__xludf.DUMMYFUNCTION("IMPORTRANGE(""https://docs.google.com/spreadsheets/d/11923uPwbBZFjjGgGUA6NLw09EwE0CqkOc4q9oUmW1yo/edit?usp=sharing"",""สุโขทัย!J382"")"),662)</f>
        <v>662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IFERROR(__xludf.DUMMYFUNCTION("IMPORTRANGE(""https://docs.google.com/spreadsheets/d/11923uPwbBZFjjGgGUA6NLw09EwE0CqkOc4q9oUmW1yo/edit?usp=sharing"",""สุโขทัย!J383"")"),81)</f>
        <v>81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IFERROR(__xludf.DUMMYFUNCTION("IMPORTRANGE(""https://docs.google.com/spreadsheets/d/11923uPwbBZFjjGgGUA6NLw09EwE0CqkOc4q9oUmW1yo/edit?usp=sharing"",""สุโขทัย!J384"")"),662)</f>
        <v>662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IFERROR(__xludf.DUMMYFUNCTION("IMPORTRANGE(""https://docs.google.com/spreadsheets/d/11923uPwbBZFjjGgGUA6NLw09EwE0CqkOc4q9oUmW1yo/edit?usp=sharing"",""สุโขทัย!J385"")"),81)</f>
        <v>81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IFERROR(__xludf.DUMMYFUNCTION("IMPORTRANGE(""https://docs.google.com/spreadsheets/d/11923uPwbBZFjjGgGUA6NLw09EwE0CqkOc4q9oUmW1yo/edit?usp=sharing"",""สุโขทัย!J388"")"),4308)</f>
        <v>4308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IFERROR(__xludf.DUMMYFUNCTION("IMPORTRANGE(""https://docs.google.com/spreadsheets/d/11923uPwbBZFjjGgGUA6NLw09EwE0CqkOc4q9oUmW1yo/edit?usp=sharing"",""สุโขทัย!J389"")"),452)</f>
        <v>452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IFERROR(__xludf.DUMMYFUNCTION("IMPORTRANGE(""https://docs.google.com/spreadsheets/d/11923uPwbBZFjjGgGUA6NLw09EwE0CqkOc4q9oUmW1yo/edit?usp=sharing"",""สุโขทัย!J392"")"),1851)</f>
        <v>1851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IFERROR(__xludf.DUMMYFUNCTION("IMPORTRANGE(""https://docs.google.com/spreadsheets/d/11923uPwbBZFjjGgGUA6NLw09EwE0CqkOc4q9oUmW1yo/edit?usp=sharing"",""สุโขทัย!J393"")"),1851)</f>
        <v>1851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IFERROR(__xludf.DUMMYFUNCTION("IMPORTRANGE(""https://docs.google.com/spreadsheets/d/11923uPwbBZFjjGgGUA6NLw09EwE0CqkOc4q9oUmW1yo/edit?usp=sharing"",""สุโขทัย!J394"")"),138)</f>
        <v>138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IFERROR(__xludf.DUMMYFUNCTION("IMPORTRANGE(""https://docs.google.com/spreadsheets/d/11923uPwbBZFjjGgGUA6NLw09EwE0CqkOc4q9oUmW1yo/edit?usp=sharing"",""สุโขทัย!J395"")"),1713)</f>
        <v>1713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IFERROR(__xludf.DUMMYFUNCTION("IMPORTRANGE(""https://docs.google.com/spreadsheets/d/11923uPwbBZFjjGgGUA6NLw09EwE0CqkOc4q9oUmW1yo/edit?usp=sharing"",""สุโขทัย!J396"")"),129)</f>
        <v>129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IFERROR(__xludf.DUMMYFUNCTION("IMPORTRANGE(""https://docs.google.com/spreadsheets/d/11923uPwbBZFjjGgGUA6NLw09EwE0CqkOc4q9oUmW1yo/edit?usp=sharing"",""สุโขทัย!J397"")"),1572)</f>
        <v>1572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IFERROR(__xludf.DUMMYFUNCTION("IMPORTRANGE(""https://docs.google.com/spreadsheets/d/11923uPwbBZFjjGgGUA6NLw09EwE0CqkOc4q9oUmW1yo/edit?usp=sharing"",""สุโขทัย!J398"")"),117)</f>
        <v>117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IFERROR(__xludf.DUMMYFUNCTION("IMPORTRANGE(""https://docs.google.com/spreadsheets/d/11923uPwbBZFjjGgGUA6NLw09EwE0CqkOc4q9oUmW1yo/edit?usp=sharing"",""สุโขทัย!J399"")"),141)</f>
        <v>141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IFERROR(__xludf.DUMMYFUNCTION("IMPORTRANGE(""https://docs.google.com/spreadsheets/d/11923uPwbBZFjjGgGUA6NLw09EwE0CqkOc4q9oUmW1yo/edit?usp=sharing"",""สุโขทัย!J459"")"),8134)</f>
        <v>8134</v>
      </c>
      <c r="K564" s="371">
        <f ca="1">IF(I564&gt;0,J564*100/I564,0)</f>
        <v>387.33333333333331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IFERROR(__xludf.DUMMYFUNCTION("IMPORTRANGE(""https://docs.google.com/spreadsheets/d/11923uPwbBZFjjGgGUA6NLw09EwE0CqkOc4q9oUmW1yo/edit?usp=sharing"",""สุโขทัย!M459"")"),130175.48)</f>
        <v>130175.48</v>
      </c>
      <c r="O564" s="372">
        <f t="shared" ref="O564:O568" ca="1" si="122">+IF(L564&gt;0,N564*100/L564,0)</f>
        <v>91.518194600674917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IFERROR(__xludf.DUMMYFUNCTION("IMPORTRANGE(""https://docs.google.com/spreadsheets/d/11923uPwbBZFjjGgGUA6NLw09EwE0CqkOc4q9oUmW1yo/edit?usp=sharing"",""สุโขทัย!M461"")"),130175.48)</f>
        <v>130175.48</v>
      </c>
      <c r="O566" s="168">
        <f t="shared" ca="1" si="122"/>
        <v>91.518194600674917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IFERROR(__xludf.DUMMYFUNCTION("IMPORTRANGE(""https://docs.google.com/spreadsheets/d/11923uPwbBZFjjGgGUA6NLw09EwE0CqkOc4q9oUmW1yo/edit?usp=sharing"",""สุโขทัย!M463"")"),130175.48)</f>
        <v>130175.48</v>
      </c>
      <c r="O568" s="168">
        <f t="shared" ca="1" si="122"/>
        <v>91.518194600674917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IFERROR(__xludf.DUMMYFUNCTION("IMPORTRANGE(""https://docs.google.com/spreadsheets/d/11923uPwbBZFjjGgGUA6NLw09EwE0CqkOc4q9oUmW1yo/edit?usp=sharing"",""สุโขทัย!M466"")"),86935.48)</f>
        <v>86935.48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IFERROR(__xludf.DUMMYFUNCTION("IMPORTRANGE(""https://docs.google.com/spreadsheets/d/11923uPwbBZFjjGgGUA6NLw09EwE0CqkOc4q9oUmW1yo/edit?usp=sharing"",""สุโขทัย!M467"")"),43240)</f>
        <v>43240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IFERROR(__xludf.DUMMYFUNCTION("IMPORTRANGE(""https://docs.google.com/spreadsheets/d/11923uPwbBZFjjGgGUA6NLw09EwE0CqkOc4q9oUmW1yo/edit?usp=sharing"",""สุโขทัย!J468"")"),8134)</f>
        <v>8134</v>
      </c>
      <c r="K573" s="201">
        <f ca="1">IF(I573&gt;0,J573*100/I573,0)</f>
        <v>387.33333333333331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IFERROR(__xludf.DUMMYFUNCTION("IMPORTRANGE(""https://docs.google.com/spreadsheets/d/11923uPwbBZFjjGgGUA6NLw09EwE0CqkOc4q9oUmW1yo/edit?usp=sharing"",""สุโขทัย!J472"")"),7698)</f>
        <v>7698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IFERROR(__xludf.DUMMYFUNCTION("IMPORTRANGE(""https://docs.google.com/spreadsheets/d/11923uPwbBZFjjGgGUA6NLw09EwE0CqkOc4q9oUmW1yo/edit?usp=sharing"",""สุโขทัย!J475"")"),93)</f>
        <v>93</v>
      </c>
      <c r="K580" s="371">
        <f ca="1">IF(I580&gt;0,J580*100/I580,0)</f>
        <v>103.33333333333333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IFERROR(__xludf.DUMMYFUNCTION("IMPORTRANGE(""https://docs.google.com/spreadsheets/d/11923uPwbBZFjjGgGUA6NLw09EwE0CqkOc4q9oUmW1yo/edit?usp=sharing"",""สุโขทัย!M475"")"),164190)</f>
        <v>164190</v>
      </c>
      <c r="O580" s="372">
        <f t="shared" ref="O580:O584" ca="1" si="124">+IF(L580&gt;0,N580*100/L580,0)</f>
        <v>55.434011951787703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IFERROR(__xludf.DUMMYFUNCTION("IMPORTRANGE(""https://docs.google.com/spreadsheets/d/11923uPwbBZFjjGgGUA6NLw09EwE0CqkOc4q9oUmW1yo/edit?usp=sharing"",""สุโขทัย!M477"")"),164190)</f>
        <v>164190</v>
      </c>
      <c r="O582" s="168">
        <f t="shared" ca="1" si="124"/>
        <v>55.434011951787703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IFERROR(__xludf.DUMMYFUNCTION("IMPORTRANGE(""https://docs.google.com/spreadsheets/d/11923uPwbBZFjjGgGUA6NLw09EwE0CqkOc4q9oUmW1yo/edit?usp=sharing"",""สุโขทัย!M479"")"),164190)</f>
        <v>164190</v>
      </c>
      <c r="O584" s="168">
        <f t="shared" ca="1" si="124"/>
        <v>55.434011951787703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IFERROR(__xludf.DUMMYFUNCTION("IMPORTRANGE(""https://docs.google.com/spreadsheets/d/11923uPwbBZFjjGgGUA6NLw09EwE0CqkOc4q9oUmW1yo/edit?usp=sharing"",""สุโขทัย!M483"")"),164190)</f>
        <v>164190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IFERROR(__xludf.DUMMYFUNCTION("IMPORTRANGE(""https://docs.google.com/spreadsheets/d/11923uPwbBZFjjGgGUA6NLw09EwE0CqkOc4q9oUmW1yo/edit?usp=sharing"",""สุโขทัย!J484"")"),97)</f>
        <v>97</v>
      </c>
      <c r="K589" s="163">
        <f t="shared" ref="K589:K596" ca="1" si="125">IF(I589&gt;0,J589*100/I589,0)</f>
        <v>107.77777777777777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IFERROR(__xludf.DUMMYFUNCTION("IMPORTRANGE(""https://docs.google.com/spreadsheets/d/11923uPwbBZFjjGgGUA6NLw09EwE0CqkOc4q9oUmW1yo/edit?usp=sharing"",""สุโขทัย!J485"")"),101.98)</f>
        <v>101.98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IFERROR(__xludf.DUMMYFUNCTION("IMPORTRANGE(""https://docs.google.com/spreadsheets/d/11923uPwbBZFjjGgGUA6NLw09EwE0CqkOc4q9oUmW1yo/edit?usp=sharing"",""สุโขทัย!J486"")"),111)</f>
        <v>111</v>
      </c>
      <c r="K591" s="163">
        <f t="shared" ca="1" si="125"/>
        <v>123.33333333333333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IFERROR(__xludf.DUMMYFUNCTION("IMPORTRANGE(""https://docs.google.com/spreadsheets/d/11923uPwbBZFjjGgGUA6NLw09EwE0CqkOc4q9oUmW1yo/edit?usp=sharing"",""สุโขทัย!J487"")"),110.69)</f>
        <v>110.69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IFERROR(__xludf.DUMMYFUNCTION("IMPORTRANGE(""https://docs.google.com/spreadsheets/d/11923uPwbBZFjjGgGUA6NLw09EwE0CqkOc4q9oUmW1yo/edit?usp=sharing"",""สุโขทัย!J488"")"),90)</f>
        <v>90</v>
      </c>
      <c r="K593" s="163">
        <f t="shared" ca="1" si="125"/>
        <v>100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IFERROR(__xludf.DUMMYFUNCTION("IMPORTRANGE(""https://docs.google.com/spreadsheets/d/11923uPwbBZFjjGgGUA6NLw09EwE0CqkOc4q9oUmW1yo/edit?usp=sharing"",""สุโขทัย!J489"")"),86.3)</f>
        <v>86.3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IFERROR(__xludf.DUMMYFUNCTION("IMPORTRANGE(""https://docs.google.com/spreadsheets/d/11923uPwbBZFjjGgGUA6NLw09EwE0CqkOc4q9oUmW1yo/edit?usp=sharing"",""สุโขทัย!J490"")"),93)</f>
        <v>93</v>
      </c>
      <c r="K595" s="163">
        <f t="shared" ca="1" si="125"/>
        <v>103.33333333333333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IFERROR(__xludf.DUMMYFUNCTION("IMPORTRANGE(""https://docs.google.com/spreadsheets/d/11923uPwbBZFjjGgGUA6NLw09EwE0CqkOc4q9oUmW1yo/edit?usp=sharing"",""สุโขทัย!J491"")"),90.58)</f>
        <v>90.58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IFERROR(__xludf.DUMMYFUNCTION("IMPORTRANGE(""https://docs.google.com/spreadsheets/d/11923uPwbBZFjjGgGUA6NLw09EwE0CqkOc4q9oUmW1yo/edit?usp=sharing"",""สุโขทัย!L492"")"),1800)</f>
        <v>1800</v>
      </c>
      <c r="M597" s="411"/>
      <c r="N597" s="411">
        <f ca="1">IFERROR(__xludf.DUMMYFUNCTION("IMPORTRANGE(""https://docs.google.com/spreadsheets/d/11923uPwbBZFjjGgGUA6NLw09EwE0CqkOc4q9oUmW1yo/edit?usp=sharing"",""สุโขทัย!M492"")"),1840)</f>
        <v>1840</v>
      </c>
      <c r="O597" s="411">
        <f t="shared" ref="O597:O601" ca="1" si="126">+IF(L597&gt;0,N597*100/L597,0)</f>
        <v>102.22222222222223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IFERROR(__xludf.DUMMYFUNCTION("IMPORTRANGE(""https://docs.google.com/spreadsheets/d/11923uPwbBZFjjGgGUA6NLw09EwE0CqkOc4q9oUmW1yo/edit?usp=sharing"",""สุโขทัย!L494"")"),1800)</f>
        <v>1800</v>
      </c>
      <c r="M599" s="165"/>
      <c r="N599" s="168">
        <f ca="1">IFERROR(__xludf.DUMMYFUNCTION("IMPORTRANGE(""https://docs.google.com/spreadsheets/d/11923uPwbBZFjjGgGUA6NLw09EwE0CqkOc4q9oUmW1yo/edit?usp=sharing"",""สุโขทัย!M494"")"),1840)</f>
        <v>1840</v>
      </c>
      <c r="O599" s="168">
        <f t="shared" ca="1" si="126"/>
        <v>102.22222222222223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IFERROR(__xludf.DUMMYFUNCTION("IMPORTRANGE(""https://docs.google.com/spreadsheets/d/11923uPwbBZFjjGgGUA6NLw09EwE0CqkOc4q9oUmW1yo/edit?usp=sharing"",""สุโขทัย!L496"")"),1800)</f>
        <v>1800</v>
      </c>
      <c r="M601" s="168"/>
      <c r="N601" s="168">
        <f ca="1">IFERROR(__xludf.DUMMYFUNCTION("IMPORTRANGE(""https://docs.google.com/spreadsheets/d/11923uPwbBZFjjGgGUA6NLw09EwE0CqkOc4q9oUmW1yo/edit?usp=sharing"",""สุโขทัย!M496"")"),1840)</f>
        <v>1840</v>
      </c>
      <c r="O601" s="168">
        <f t="shared" ca="1" si="126"/>
        <v>102.22222222222223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IFERROR(__xludf.DUMMYFUNCTION("IMPORTRANGE(""https://docs.google.com/spreadsheets/d/11923uPwbBZFjjGgGUA6NLw09EwE0CqkOc4q9oUmW1yo/edit?usp=sharing"",""สุโขทัย!M500"")"),1840)</f>
        <v>1840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IFERROR(__xludf.DUMMYFUNCTION("IMPORTRANGE(""https://docs.google.com/spreadsheets/d/11923uPwbBZFjjGgGUA6NLw09EwE0CqkOc4q9oUmW1yo/edit?usp=sharing"",""สุโขทัย!J508"")"),347)</f>
        <v>347</v>
      </c>
      <c r="K613" s="163">
        <f t="shared" ca="1" si="127"/>
        <v>347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IFERROR(__xludf.DUMMYFUNCTION("IMPORTRANGE(""https://docs.google.com/spreadsheets/d/11923uPwbBZFjjGgGUA6NLw09EwE0CqkOc4q9oUmW1yo/edit?usp=sharing"",""สุโขทัย!J509"")"),347)</f>
        <v>347</v>
      </c>
      <c r="K614" s="163">
        <f t="shared" ca="1" si="127"/>
        <v>347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IFERROR(__xludf.DUMMYFUNCTION("IMPORTRANGE(""https://docs.google.com/spreadsheets/d/11923uPwbBZFjjGgGUA6NLw09EwE0CqkOc4q9oUmW1yo/edit?usp=sharing"",""สุโขทัย!J511"")"),347)</f>
        <v>347</v>
      </c>
      <c r="K616" s="163">
        <f t="shared" ca="1" si="127"/>
        <v>347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IFERROR(__xludf.DUMMYFUNCTION("IMPORTRANGE(""https://docs.google.com/spreadsheets/d/11923uPwbBZFjjGgGUA6NLw09EwE0CqkOc4q9oUmW1yo/edit?usp=sharing"",""สุโขทัย!J523"")"),5531048.55)</f>
        <v>5531048.5499999998</v>
      </c>
      <c r="K628" s="342">
        <f t="shared" ref="K628:K635" ca="1" si="129">IF(I628&gt;0,J628*100/I628,0)</f>
        <v>90.269951331622039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IFERROR(__xludf.DUMMYFUNCTION("IMPORTRANGE(""https://docs.google.com/spreadsheets/d/11923uPwbBZFjjGgGUA6NLw09EwE0CqkOc4q9oUmW1yo/edit?usp=sharing"",""สุโขทัย!J524"")"),413)</f>
        <v>413</v>
      </c>
      <c r="K629" s="342">
        <f t="shared" ca="1" si="129"/>
        <v>96.948356807511743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IFERROR(__xludf.DUMMYFUNCTION("IMPORTRANGE(""https://docs.google.com/spreadsheets/d/11923uPwbBZFjjGgGUA6NLw09EwE0CqkOc4q9oUmW1yo/edit?usp=sharing"",""สุโขทัย!J525"")"),1774624.51)</f>
        <v>1774624.51</v>
      </c>
      <c r="K630" s="342">
        <f t="shared" ca="1" si="129"/>
        <v>25.322507270531375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IFERROR(__xludf.DUMMYFUNCTION("IMPORTRANGE(""https://docs.google.com/spreadsheets/d/11923uPwbBZFjjGgGUA6NLw09EwE0CqkOc4q9oUmW1yo/edit?usp=sharing"",""สุโขทัย!J526"")"),233)</f>
        <v>233</v>
      </c>
      <c r="K631" s="342">
        <f t="shared" ca="1" si="129"/>
        <v>91.015625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IFERROR(__xludf.DUMMYFUNCTION("IMPORTRANGE(""https://docs.google.com/spreadsheets/d/11923uPwbBZFjjGgGUA6NLw09EwE0CqkOc4q9oUmW1yo/edit?usp=sharing"",""สุโขทัย!J527"")"),1032038.52)</f>
        <v>1032038.52</v>
      </c>
      <c r="K632" s="342">
        <f t="shared" ca="1" si="129"/>
        <v>38.740035919456659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IFERROR(__xludf.DUMMYFUNCTION("IMPORTRANGE(""https://docs.google.com/spreadsheets/d/11923uPwbBZFjjGgGUA6NLw09EwE0CqkOc4q9oUmW1yo/edit?usp=sharing"",""สุโขทัย!J528"")"),156)</f>
        <v>156</v>
      </c>
      <c r="K633" s="342">
        <f t="shared" ca="1" si="129"/>
        <v>86.666666666666671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857</v>
      </c>
      <c r="K651" s="537">
        <f t="shared" ca="1" si="131"/>
        <v>119.19332406119611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IFERROR(__xludf.DUMMYFUNCTION("IMPORTRANGE(""https://docs.google.com/spreadsheets/d/11923uPwbBZFjjGgGUA6NLw09EwE0CqkOc4q9oUmW1yo/edit?usp=sharing"",""สุโขทัย!J547"")"),44)</f>
        <v>44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IFERROR(__xludf.DUMMYFUNCTION("IMPORTRANGE(""https://docs.google.com/spreadsheets/d/11923uPwbBZFjjGgGUA6NLw09EwE0CqkOc4q9oUmW1yo/edit?usp=sharing"",""สุโขทัย!J548"")"),857)</f>
        <v>857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IFERROR(__xludf.DUMMYFUNCTION("IMPORTRANGE(""https://docs.google.com/spreadsheets/d/11923uPwbBZFjjGgGUA6NLw09EwE0CqkOc4q9oUmW1yo/edit?usp=sharing"",""สุโขทัย!J550"")"),52)</f>
        <v>52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IFERROR(__xludf.DUMMYFUNCTION("IMPORTRANGE(""https://docs.google.com/spreadsheets/d/11923uPwbBZFjjGgGUA6NLw09EwE0CqkOc4q9oUmW1yo/edit?usp=sharing"",""สุโขทัย!J551"")"),52)</f>
        <v>52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IFERROR(__xludf.DUMMYFUNCTION("IMPORTRANGE(""https://docs.google.com/spreadsheets/d/11923uPwbBZFjjGgGUA6NLw09EwE0CqkOc4q9oUmW1yo/edit?usp=sharing"",""สุโขทัย!J552"")"),857)</f>
        <v>857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290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6016604</v>
      </c>
      <c r="M8" s="23">
        <f t="shared" ca="1" si="0"/>
        <v>3802617</v>
      </c>
      <c r="N8" s="23">
        <f t="shared" ca="1" si="0"/>
        <v>5567289.4900000002</v>
      </c>
      <c r="O8" s="22">
        <f t="shared" ref="O8:O16" ca="1" si="1">IF(L8&gt;0,N8*100/L8,0)</f>
        <v>92.532091026765258</v>
      </c>
      <c r="P8" s="22">
        <f t="shared" ref="P8:P16" ca="1" si="2">IF(M8&gt;0,N8*100/M8,0)</f>
        <v>146.4067901132299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6016604</v>
      </c>
      <c r="M10" s="30">
        <f t="shared" ca="1" si="4"/>
        <v>3802617</v>
      </c>
      <c r="N10" s="30">
        <f t="shared" ca="1" si="4"/>
        <v>5567289.4900000002</v>
      </c>
      <c r="O10" s="29">
        <f t="shared" ca="1" si="1"/>
        <v>92.532091026765258</v>
      </c>
      <c r="P10" s="29">
        <f t="shared" ca="1" si="2"/>
        <v>146.4067901132299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5163184</v>
      </c>
      <c r="M12" s="39">
        <f t="shared" ca="1" si="6"/>
        <v>2949197</v>
      </c>
      <c r="N12" s="39">
        <f t="shared" ca="1" si="6"/>
        <v>4713869.79</v>
      </c>
      <c r="O12" s="39">
        <f t="shared" ca="1" si="1"/>
        <v>91.297730044096824</v>
      </c>
      <c r="P12" s="39">
        <f t="shared" ca="1" si="2"/>
        <v>159.83570409165614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2111932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3051252</v>
      </c>
      <c r="M14" s="39">
        <f t="shared" si="8"/>
        <v>0</v>
      </c>
      <c r="N14" s="39">
        <f t="shared" ca="1" si="8"/>
        <v>1764672.79</v>
      </c>
      <c r="O14" s="39">
        <f t="shared" ca="1" si="1"/>
        <v>57.834383721829596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853420</v>
      </c>
      <c r="M16" s="39">
        <f t="shared" ca="1" si="10"/>
        <v>853420</v>
      </c>
      <c r="N16" s="39">
        <f t="shared" ca="1" si="10"/>
        <v>853419.7</v>
      </c>
      <c r="O16" s="50">
        <f t="shared" ca="1" si="1"/>
        <v>99.9999648473202</v>
      </c>
      <c r="P16" s="50">
        <f t="shared" ca="1" si="2"/>
        <v>99.9999648473202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3802617</v>
      </c>
      <c r="M18" s="23">
        <f t="shared" ca="1" si="11"/>
        <v>3802617</v>
      </c>
      <c r="N18" s="23">
        <f t="shared" ca="1" si="11"/>
        <v>3802616.7</v>
      </c>
      <c r="O18" s="22">
        <f t="shared" ref="O18:O20" ca="1" si="12">IF(L18&gt;0,N18*100/L18,0)</f>
        <v>99.999992110696397</v>
      </c>
      <c r="P18" s="22">
        <f t="shared" ref="P18:P26" ca="1" si="13">IF(M18&gt;0,N18*100/M18,0)</f>
        <v>99.999992110696397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3802617</v>
      </c>
      <c r="M20" s="30">
        <f t="shared" ca="1" si="15"/>
        <v>3802617</v>
      </c>
      <c r="N20" s="30">
        <f t="shared" ca="1" si="15"/>
        <v>3802616.7</v>
      </c>
      <c r="O20" s="29">
        <f t="shared" ca="1" si="12"/>
        <v>99.999992110696397</v>
      </c>
      <c r="P20" s="29">
        <f t="shared" ca="1" si="13"/>
        <v>99.999992110696397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2949197</v>
      </c>
      <c r="M22" s="42">
        <f t="shared" ca="1" si="18"/>
        <v>2949197</v>
      </c>
      <c r="N22" s="39">
        <f t="shared" ca="1" si="18"/>
        <v>2949197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2111932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837265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853420</v>
      </c>
      <c r="M26" s="50">
        <f t="shared" ca="1" si="22"/>
        <v>853420</v>
      </c>
      <c r="N26" s="50">
        <f t="shared" ca="1" si="22"/>
        <v>853419.7</v>
      </c>
      <c r="O26" s="50">
        <f t="shared" ca="1" si="17"/>
        <v>99.9999648473202</v>
      </c>
      <c r="P26" s="50">
        <f t="shared" ca="1" si="13"/>
        <v>99.9999648473202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2213987</v>
      </c>
      <c r="M28" s="23">
        <f t="shared" si="23"/>
        <v>0</v>
      </c>
      <c r="N28" s="23">
        <f t="shared" ca="1" si="23"/>
        <v>1764672.79</v>
      </c>
      <c r="O28" s="22">
        <f t="shared" ref="O28:O30" ca="1" si="24">IF(L28&gt;0,N28*100/L28,0)</f>
        <v>79.705652743218451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2213987</v>
      </c>
      <c r="M30" s="30">
        <f t="shared" si="27"/>
        <v>0</v>
      </c>
      <c r="N30" s="30">
        <f t="shared" ca="1" si="27"/>
        <v>1764672.79</v>
      </c>
      <c r="O30" s="29">
        <f t="shared" ca="1" si="24"/>
        <v>79.705652743218451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2213987</v>
      </c>
      <c r="M32" s="39">
        <f t="shared" si="30"/>
        <v>0</v>
      </c>
      <c r="N32" s="39">
        <f t="shared" ca="1" si="30"/>
        <v>1764672.79</v>
      </c>
      <c r="O32" s="39">
        <f t="shared" ca="1" si="29"/>
        <v>79.705652743218451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2213987</v>
      </c>
      <c r="M34" s="39">
        <f t="shared" si="32"/>
        <v>0</v>
      </c>
      <c r="N34" s="39">
        <f t="shared" ca="1" si="32"/>
        <v>1764672.79</v>
      </c>
      <c r="O34" s="39">
        <f t="shared" ca="1" si="29"/>
        <v>79.705652743218451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3802617</v>
      </c>
      <c r="M37" s="55">
        <f t="shared" ca="1" si="33"/>
        <v>3802617</v>
      </c>
      <c r="N37" s="55">
        <f t="shared" ca="1" si="33"/>
        <v>3802616.7</v>
      </c>
      <c r="O37" s="56">
        <f t="shared" ca="1" si="29"/>
        <v>99.999992110696397</v>
      </c>
      <c r="P37" s="56">
        <f t="shared" ca="1" si="25"/>
        <v>99.999992110696397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1531974</v>
      </c>
      <c r="M41" s="79">
        <f t="shared" ca="1" si="34"/>
        <v>1531974</v>
      </c>
      <c r="N41" s="79">
        <f t="shared" ca="1" si="34"/>
        <v>1531973.7</v>
      </c>
      <c r="O41" s="78">
        <f t="shared" ref="O41:O43" ca="1" si="35">IF(L41&gt;0,N41*100/L41,0)</f>
        <v>99.999980417422222</v>
      </c>
      <c r="P41" s="78">
        <f t="shared" ref="P41:P43" ca="1" si="36">IF(M41&gt;0,N41*100/M41,0)</f>
        <v>99.999980417422222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1531974</v>
      </c>
      <c r="M43" s="79">
        <f t="shared" ca="1" si="38"/>
        <v>1531974</v>
      </c>
      <c r="N43" s="79">
        <f t="shared" ca="1" si="38"/>
        <v>1531973.7</v>
      </c>
      <c r="O43" s="78">
        <f t="shared" ca="1" si="35"/>
        <v>99.999980417422222</v>
      </c>
      <c r="P43" s="78">
        <f t="shared" ca="1" si="36"/>
        <v>99.999980417422222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770954</v>
      </c>
      <c r="M45" s="50">
        <f ca="1">IFERROR(__xludf.DUMMYFUNCTION("IMPORTRANGE(""https://docs.google.com/spreadsheets/d/1Yj_ptqi66GCucihVvJfMjLAmec39IyEx_6qawtMGysU/edit?usp=sharing"",""สบก!Q35"")"),770954)</f>
        <v>770954</v>
      </c>
      <c r="N45" s="50">
        <f ca="1">IFERROR(__xludf.DUMMYFUNCTION("IMPORTRANGE(""https://docs.google.com/spreadsheets/d/1Yj_ptqi66GCucihVvJfMjLAmec39IyEx_6qawtMGysU/edit?usp=sharing"",""สบก!R35"")"),770954)</f>
        <v>770954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IFERROR(__xludf.DUMMYFUNCTION("IMPORTRANGE(""https://docs.google.com/spreadsheets/d/1Yj_ptqi66GCucihVvJfMjLAmec39IyEx_6qawtMGysU/edit?usp=sharing"",""สบก!M35"")"),770954)</f>
        <v>770954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IFERROR(__xludf.DUMMYFUNCTION("IMPORTRANGE(""https://docs.google.com/spreadsheets/d/1Yj_ptqi66GCucihVvJfMjLAmec39IyEx_6qawtMGysU/edit?usp=sharing"",""สบก!O35"")"),761020)</f>
        <v>761020</v>
      </c>
      <c r="M49" s="50">
        <f ca="1">L49</f>
        <v>761020</v>
      </c>
      <c r="N49" s="50">
        <f ca="1">IFERROR(__xludf.DUMMYFUNCTION("IMPORTRANGE(""https://docs.google.com/spreadsheets/d/1Yj_ptqi66GCucihVvJfMjLAmec39IyEx_6qawtMGysU/edit?usp=sharing"",""สบก!S35"")"),761019.7)</f>
        <v>761019.7</v>
      </c>
      <c r="O49" s="50">
        <f ca="1">IF(L49&gt;0,N49*100/L49,0)</f>
        <v>99.999960579222616</v>
      </c>
      <c r="P49" s="50">
        <f ca="1">IF(M49&gt;0,N49*100/M49,0)</f>
        <v>99.999960579222616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594978</v>
      </c>
      <c r="M53" s="121">
        <f t="shared" ca="1" si="39"/>
        <v>594978</v>
      </c>
      <c r="N53" s="121">
        <f t="shared" ca="1" si="39"/>
        <v>594978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594978</v>
      </c>
      <c r="M55" s="121">
        <f t="shared" ca="1" si="43"/>
        <v>594978</v>
      </c>
      <c r="N55" s="121">
        <f t="shared" ca="1" si="43"/>
        <v>594978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594978</v>
      </c>
      <c r="M57" s="50">
        <f ca="1">IFERROR(__xludf.DUMMYFUNCTION("IMPORTRANGE(""https://docs.google.com/spreadsheets/d/1Yj_ptqi66GCucihVvJfMjLAmec39IyEx_6qawtMGysU/edit?usp=sharing"",""สบก!Z35"")"),594978)</f>
        <v>594978</v>
      </c>
      <c r="N57" s="50">
        <f ca="1">IFERROR(__xludf.DUMMYFUNCTION("IMPORTRANGE(""https://docs.google.com/spreadsheets/d/1Yj_ptqi66GCucihVvJfMjLAmec39IyEx_6qawtMGysU/edit?usp=sharing"",""สบก!AA35"")"),594978)</f>
        <v>594978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IFERROR(__xludf.DUMMYFUNCTION("IMPORTRANGE(""https://docs.google.com/spreadsheets/d/1Yj_ptqi66GCucihVvJfMjLAmec39IyEx_6qawtMGysU/edit?usp=sharing"",""สบก!V35"")"),594978)</f>
        <v>594978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IFERROR(__xludf.DUMMYFUNCTION("IMPORTRANGE(""https://docs.google.com/spreadsheets/d/1Yj_ptqi66GCucihVvJfMjLAmec39IyEx_6qawtMGysU/edit?usp=sharing"",""สบก!AS35"")"),122100)</f>
        <v>122100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90440</v>
      </c>
      <c r="M118" s="152">
        <f t="shared" ca="1" si="58"/>
        <v>90440</v>
      </c>
      <c r="N118" s="152">
        <f t="shared" ca="1" si="58"/>
        <v>90440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90440</v>
      </c>
      <c r="M120" s="88">
        <f t="shared" ca="1" si="62"/>
        <v>90440</v>
      </c>
      <c r="N120" s="88">
        <f t="shared" ca="1" si="62"/>
        <v>90440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90440</v>
      </c>
      <c r="M122" s="167">
        <f ca="1">IFERROR(__xludf.DUMMYFUNCTION("IMPORTRANGE(""https://docs.google.com/spreadsheets/d/1Yj_ptqi66GCucihVvJfMjLAmec39IyEx_6qawtMGysU/edit?usp=sharing"",""สบก!BA35"")"),90440)</f>
        <v>90440</v>
      </c>
      <c r="N122" s="168">
        <f ca="1">IFERROR(__xludf.DUMMYFUNCTION("IMPORTRANGE(""https://docs.google.com/spreadsheets/d/1Yj_ptqi66GCucihVvJfMjLAmec39IyEx_6qawtMGysU/edit?usp=sharing"",""สบก!BB35"")"),90440)</f>
        <v>90440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IFERROR(__xludf.DUMMYFUNCTION("IMPORTRANGE(""https://docs.google.com/spreadsheets/d/1Yj_ptqi66GCucihVvJfMjLAmec39IyEx_6qawtMGysU/edit?usp=sharing"",""สบก!AX35"")"),90440)</f>
        <v>90440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133100</v>
      </c>
      <c r="M140" s="152">
        <f t="shared" ca="1" si="64"/>
        <v>133100</v>
      </c>
      <c r="N140" s="152">
        <f t="shared" ca="1" si="64"/>
        <v>133100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133100</v>
      </c>
      <c r="M142" s="88">
        <f t="shared" ca="1" si="68"/>
        <v>133100</v>
      </c>
      <c r="N142" s="88">
        <f t="shared" ca="1" si="68"/>
        <v>133100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133100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IFERROR(__xludf.DUMMYFUNCTION("IMPORTRANGE(""https://docs.google.com/spreadsheets/d/1Yj_ptqi66GCucihVvJfMjLAmec39IyEx_6qawtMGysU/edit?usp=sharing"",""สบก!BK35"")"),133100)</f>
        <v>133100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IFERROR(__xludf.DUMMYFUNCTION("IMPORTRANGE(""https://docs.google.com/spreadsheets/d/1Yj_ptqi66GCucihVvJfMjLAmec39IyEx_6qawtMGysU/edit?usp=sharing"",""สบก!BG35"")"),133100)</f>
        <v>133100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IFERROR(__xludf.DUMMYFUNCTION("IMPORTRANGE(""https://docs.google.com/spreadsheets/d/11923uPwbBZFjjGgGUA6NLw09EwE0CqkOc4q9oUmW1yo/edit?usp=sharing"",""อุตรดิตถ์!J84"")"),141)</f>
        <v>141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IFERROR(__xludf.DUMMYFUNCTION("IMPORTRANGE(""https://docs.google.com/spreadsheets/d/11923uPwbBZFjjGgGUA6NLw09EwE0CqkOc4q9oUmW1yo/edit?usp=sharing"",""อุตรดิตถ์!J85"")"),141)</f>
        <v>141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IFERROR(__xludf.DUMMYFUNCTION("IMPORTRANGE(""https://docs.google.com/spreadsheets/d/11923uPwbBZFjjGgGUA6NLw09EwE0CqkOc4q9oUmW1yo/edit?usp=sharing"",""อุตรดิตถ์!J114"")"),30000)</f>
        <v>30000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IFERROR(__xludf.DUMMYFUNCTION("IMPORTRANGE(""https://docs.google.com/spreadsheets/d/11923uPwbBZFjjGgGUA6NLw09EwE0CqkOc4q9oUmW1yo/edit?usp=sharing"",""อุตรดิตถ์!J125"")"),30000)</f>
        <v>30000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51125</v>
      </c>
      <c r="M220" s="152">
        <f t="shared" ca="1" si="72"/>
        <v>51125</v>
      </c>
      <c r="N220" s="152">
        <f t="shared" ca="1" si="72"/>
        <v>51125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51125</v>
      </c>
      <c r="M222" s="88">
        <f t="shared" ca="1" si="76"/>
        <v>51125</v>
      </c>
      <c r="N222" s="88">
        <f t="shared" ca="1" si="76"/>
        <v>51125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51125</v>
      </c>
      <c r="M224" s="167">
        <f ca="1">IFERROR(__xludf.DUMMYFUNCTION("IMPORTRANGE(""https://docs.google.com/spreadsheets/d/1Yj_ptqi66GCucihVvJfMjLAmec39IyEx_6qawtMGysU/edit?usp=sharing"",""สบก!BS35"")"),51125)</f>
        <v>51125</v>
      </c>
      <c r="N224" s="168">
        <f ca="1">IFERROR(__xludf.DUMMYFUNCTION("IMPORTRANGE(""https://docs.google.com/spreadsheets/d/1Yj_ptqi66GCucihVvJfMjLAmec39IyEx_6qawtMGysU/edit?usp=sharing"",""สบก!BT35"")"),51125)</f>
        <v>51125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IFERROR(__xludf.DUMMYFUNCTION("IMPORTRANGE(""https://docs.google.com/spreadsheets/d/1Yj_ptqi66GCucihVvJfMjLAmec39IyEx_6qawtMGysU/edit?usp=sharing"",""สบก!BP35"")"),51125)</f>
        <v>51125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203400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203400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IFERROR(__xludf.DUMMYFUNCTION("IMPORTRANGE(""https://docs.google.com/spreadsheets/d/1Yj_ptqi66GCucihVvJfMjLAmec39IyEx_6qawtMGysU/edit?usp=sharing"",""สบก!CC35"")"),203400)</f>
        <v>203400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IFERROR(__xludf.DUMMYFUNCTION("IMPORTRANGE(""https://docs.google.com/spreadsheets/d/11923uPwbBZFjjGgGUA6NLw09EwE0CqkOc4q9oUmW1yo/edit?usp=sharing"",""อุตรดิตถ์!J228"")"),749)</f>
        <v>749</v>
      </c>
      <c r="K328" s="317">
        <f ca="1">IF(I328&gt;0,J328*100/I328,0)</f>
        <v>138.7037037037037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983100</v>
      </c>
      <c r="M329" s="152">
        <f t="shared" ca="1" si="98"/>
        <v>983100</v>
      </c>
      <c r="N329" s="152">
        <f t="shared" ca="1" si="98"/>
        <v>983100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983100</v>
      </c>
      <c r="M331" s="88">
        <f t="shared" ca="1" si="102"/>
        <v>983100</v>
      </c>
      <c r="N331" s="88">
        <f t="shared" ca="1" si="102"/>
        <v>983100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983100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IFERROR(__xludf.DUMMYFUNCTION("IMPORTRANGE(""https://docs.google.com/spreadsheets/d/1Yj_ptqi66GCucihVvJfMjLAmec39IyEx_6qawtMGysU/edit?usp=sharing"",""สบก!DM35"")"),983100)</f>
        <v>983100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IFERROR(__xludf.DUMMYFUNCTION("IMPORTRANGE(""https://docs.google.com/spreadsheets/d/1Yj_ptqi66GCucihVvJfMjLAmec39IyEx_6qawtMGysU/edit?usp=sharing"",""สบก!DI35"")"),369100)</f>
        <v>369100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IFERROR(__xludf.DUMMYFUNCTION("IMPORTRANGE(""https://docs.google.com/spreadsheets/d/11923uPwbBZFjjGgGUA6NLw09EwE0CqkOc4q9oUmW1yo/edit?usp=sharing"",""อุตรดิตถ์!J234"")"),153)</f>
        <v>153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IFERROR(__xludf.DUMMYFUNCTION("IMPORTRANGE(""https://docs.google.com/spreadsheets/d/11923uPwbBZFjjGgGUA6NLw09EwE0CqkOc4q9oUmW1yo/edit?usp=sharing"",""อุตรดิตถ์!J235"")"),944.17)</f>
        <v>944.17</v>
      </c>
      <c r="K340" s="342">
        <f t="shared" ca="1" si="103"/>
        <v>118.02124999999999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IFERROR(__xludf.DUMMYFUNCTION("IMPORTRANGE(""https://docs.google.com/spreadsheets/d/11923uPwbBZFjjGgGUA6NLw09EwE0CqkOc4q9oUmW1yo/edit?usp=sharing"",""อุตรดิตถ์!J236"")"),760)</f>
        <v>760</v>
      </c>
      <c r="K341" s="342">
        <f t="shared" ca="1" si="103"/>
        <v>140.74074074074073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IFERROR(__xludf.DUMMYFUNCTION("IMPORTRANGE(""https://docs.google.com/spreadsheets/d/11923uPwbBZFjjGgGUA6NLw09EwE0CqkOc4q9oUmW1yo/edit?usp=sharing"",""อุตรดิตถ์!J237"")"),8297.37)</f>
        <v>8297.3700000000008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IFERROR(__xludf.DUMMYFUNCTION("IMPORTRANGE(""https://docs.google.com/spreadsheets/d/11923uPwbBZFjjGgGUA6NLw09EwE0CqkOc4q9oUmW1yo/edit?usp=sharing"",""อุตรดิตถ์!J240"")"),749)</f>
        <v>749</v>
      </c>
      <c r="K345" s="342">
        <f t="shared" ca="1" si="103"/>
        <v>138.7037037037037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IFERROR(__xludf.DUMMYFUNCTION("IMPORTRANGE(""https://docs.google.com/spreadsheets/d/11923uPwbBZFjjGgGUA6NLw09EwE0CqkOc4q9oUmW1yo/edit?usp=sharing"",""อุตรดิตถ์!J241"")"),8160.47)</f>
        <v>8160.47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IFERROR(__xludf.DUMMYFUNCTION("IMPORTRANGE(""https://docs.google.com/spreadsheets/d/11923uPwbBZFjjGgGUA6NLw09EwE0CqkOc4q9oUmW1yo/edit?usp=sharing"",""อุตรดิตถ์!L242"")"),2213987)</f>
        <v>2213987</v>
      </c>
      <c r="M347" s="357"/>
      <c r="N347" s="357">
        <f ca="1">IFERROR(__xludf.DUMMYFUNCTION("IMPORTRANGE(""https://docs.google.com/spreadsheets/d/11923uPwbBZFjjGgGUA6NLw09EwE0CqkOc4q9oUmW1yo/edit?usp=sharing"",""อุตรดิตถ์!M242"")"),1764672.79)</f>
        <v>1764672.79</v>
      </c>
      <c r="O347" s="357">
        <f ca="1">+IF(L347&gt;0,N347*100/L347,0)</f>
        <v>79.705652743218451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IFERROR(__xludf.DUMMYFUNCTION("IMPORTRANGE(""https://docs.google.com/spreadsheets/d/11923uPwbBZFjjGgGUA6NLw09EwE0CqkOc4q9oUmW1yo/edit?usp=sharing"",""อุตรดิตถ์!L244"")"),269170)</f>
        <v>269170</v>
      </c>
      <c r="M349" s="372"/>
      <c r="N349" s="372">
        <f ca="1">IFERROR(__xludf.DUMMYFUNCTION("IMPORTRANGE(""https://docs.google.com/spreadsheets/d/11923uPwbBZFjjGgGUA6NLw09EwE0CqkOc4q9oUmW1yo/edit?usp=sharing"",""อุตรดิตถ์!M244"")"),239191)</f>
        <v>239191</v>
      </c>
      <c r="O349" s="372">
        <f ca="1">+IF(L349&gt;0,N349*100/L349,0)</f>
        <v>88.862428948248322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IFERROR(__xludf.DUMMYFUNCTION("IMPORTRANGE(""https://docs.google.com/spreadsheets/d/11923uPwbBZFjjGgGUA6NLw09EwE0CqkOc4q9oUmW1yo/edit?usp=sharing"",""อุตรดิตถ์!L247"")"),269170)</f>
        <v>269170</v>
      </c>
      <c r="M352" s="165"/>
      <c r="N352" s="164">
        <f ca="1">IFERROR(__xludf.DUMMYFUNCTION("IMPORTRANGE(""https://docs.google.com/spreadsheets/d/11923uPwbBZFjjGgGUA6NLw09EwE0CqkOc4q9oUmW1yo/edit?usp=sharing"",""อุตรดิตถ์!M247"")"),239191)</f>
        <v>239191</v>
      </c>
      <c r="O352" s="165">
        <f t="shared" ca="1" si="105"/>
        <v>88.862428948248322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IFERROR(__xludf.DUMMYFUNCTION("IMPORTRANGE(""https://docs.google.com/spreadsheets/d/11923uPwbBZFjjGgGUA6NLw09EwE0CqkOc4q9oUmW1yo/edit?usp=sharing"",""อุตรดิตถ์!L249"")"),269170)</f>
        <v>269170</v>
      </c>
      <c r="M354" s="168"/>
      <c r="N354" s="167">
        <f ca="1">IFERROR(__xludf.DUMMYFUNCTION("IMPORTRANGE(""https://docs.google.com/spreadsheets/d/11923uPwbBZFjjGgGUA6NLw09EwE0CqkOc4q9oUmW1yo/edit?usp=sharing"",""อุตรดิตถ์!M249"")"),239191)</f>
        <v>239191</v>
      </c>
      <c r="O354" s="168">
        <f t="shared" ca="1" si="105"/>
        <v>88.862428948248322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IFERROR(__xludf.DUMMYFUNCTION("IMPORTRANGE(""https://docs.google.com/spreadsheets/d/11923uPwbBZFjjGgGUA6NLw09EwE0CqkOc4q9oUmW1yo/edit?usp=sharing"",""อุตรดิตถ์!M250"")"),39000)</f>
        <v>39000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IFERROR(__xludf.DUMMYFUNCTION("IMPORTRANGE(""https://docs.google.com/spreadsheets/d/11923uPwbBZFjjGgGUA6NLw09EwE0CqkOc4q9oUmW1yo/edit?usp=sharing"",""อุตรดิตถ์!M251"")"),42000)</f>
        <v>42000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IFERROR(__xludf.DUMMYFUNCTION("IMPORTRANGE(""https://docs.google.com/spreadsheets/d/11923uPwbBZFjjGgGUA6NLw09EwE0CqkOc4q9oUmW1yo/edit?usp=sharing"",""อุตรดิตถ์!M252"")"),132000)</f>
        <v>132000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IFERROR(__xludf.DUMMYFUNCTION("IMPORTRANGE(""https://docs.google.com/spreadsheets/d/11923uPwbBZFjjGgGUA6NLw09EwE0CqkOc4q9oUmW1yo/edit?usp=sharing"",""อุตรดิตถ์!M253"")"),26191)</f>
        <v>26191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IFERROR(__xludf.DUMMYFUNCTION("IMPORTRANGE(""https://docs.google.com/spreadsheets/d/11923uPwbBZFjjGgGUA6NLw09EwE0CqkOc4q9oUmW1yo/edit?usp=sharing"",""อุตรดิตถ์!M275"")"),658680)</f>
        <v>658680</v>
      </c>
      <c r="O380" s="372">
        <f ca="1">+IF(L380&gt;0,N380*100/L380,0)</f>
        <v>64.041535410103833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IFERROR(__xludf.DUMMYFUNCTION("IMPORTRANGE(""https://docs.google.com/spreadsheets/d/11923uPwbBZFjjGgGUA6NLw09EwE0CqkOc4q9oUmW1yo/edit?usp=sharing"",""อุตรดิตถ์!M278"")"),658680)</f>
        <v>658680</v>
      </c>
      <c r="O383" s="165">
        <f t="shared" ca="1" si="109"/>
        <v>64.041535410103833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IFERROR(__xludf.DUMMYFUNCTION("IMPORTRANGE(""https://docs.google.com/spreadsheets/d/11923uPwbBZFjjGgGUA6NLw09EwE0CqkOc4q9oUmW1yo/edit?usp=sharing"",""อุตรดิตถ์!M280"")"),658680)</f>
        <v>658680</v>
      </c>
      <c r="O385" s="168">
        <f t="shared" ca="1" si="109"/>
        <v>64.041535410103833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IFERROR(__xludf.DUMMYFUNCTION("IMPORTRANGE(""https://docs.google.com/spreadsheets/d/11923uPwbBZFjjGgGUA6NLw09EwE0CqkOc4q9oUmW1yo/edit?usp=sharing"",""อุตรดิตถ์!M282"")"),312398)</f>
        <v>312398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IFERROR(__xludf.DUMMYFUNCTION("IMPORTRANGE(""https://docs.google.com/spreadsheets/d/11923uPwbBZFjjGgGUA6NLw09EwE0CqkOc4q9oUmW1yo/edit?usp=sharing"",""อุตรดิตถ์!M283"")"),132000)</f>
        <v>132000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IFERROR(__xludf.DUMMYFUNCTION("IMPORTRANGE(""https://docs.google.com/spreadsheets/d/11923uPwbBZFjjGgGUA6NLw09EwE0CqkOc4q9oUmW1yo/edit?usp=sharing"",""อุตรดิตถ์!M284"")"),28079)</f>
        <v>28079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IFERROR(__xludf.DUMMYFUNCTION("IMPORTRANGE(""https://docs.google.com/spreadsheets/d/11923uPwbBZFjjGgGUA6NLw09EwE0CqkOc4q9oUmW1yo/edit?usp=sharing"",""อุตรดิตถ์!M296"")"),148872.5)</f>
        <v>148872.5</v>
      </c>
      <c r="O401" s="372">
        <f ca="1">+IF(L401&gt;0,N401*100/L401,0)</f>
        <v>93.074398249452955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IFERROR(__xludf.DUMMYFUNCTION("IMPORTRANGE(""https://docs.google.com/spreadsheets/d/11923uPwbBZFjjGgGUA6NLw09EwE0CqkOc4q9oUmW1yo/edit?usp=sharing"",""อุตรดิตถ์!M299"")"),148872.5)</f>
        <v>148872.5</v>
      </c>
      <c r="O404" s="168">
        <f t="shared" ca="1" si="112"/>
        <v>93.074398249452955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IFERROR(__xludf.DUMMYFUNCTION("IMPORTRANGE(""https://docs.google.com/spreadsheets/d/11923uPwbBZFjjGgGUA6NLw09EwE0CqkOc4q9oUmW1yo/edit?usp=sharing"",""อุตรดิตถ์!M301"")"),148872.5)</f>
        <v>148872.5</v>
      </c>
      <c r="O406" s="168">
        <f t="shared" ca="1" si="112"/>
        <v>93.074398249452955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IFERROR(__xludf.DUMMYFUNCTION("IMPORTRANGE(""https://docs.google.com/spreadsheets/d/11923uPwbBZFjjGgGUA6NLw09EwE0CqkOc4q9oUmW1yo/edit?usp=sharing"",""อุตรดิตถ์!M305"")"),27616.5)</f>
        <v>27616.5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IFERROR(__xludf.DUMMYFUNCTION("IMPORTRANGE(""https://docs.google.com/spreadsheets/d/11923uPwbBZFjjGgGUA6NLw09EwE0CqkOc4q9oUmW1yo/edit?usp=sharing"",""อุตรดิตถ์!M330"")"),90000)</f>
        <v>90000</v>
      </c>
      <c r="O435" s="411">
        <f t="shared" ref="O435:O439" ca="1" si="114">+IF(L435&gt;0,N435*100/L435,0)</f>
        <v>90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IFERROR(__xludf.DUMMYFUNCTION("IMPORTRANGE(""https://docs.google.com/spreadsheets/d/11923uPwbBZFjjGgGUA6NLw09EwE0CqkOc4q9oUmW1yo/edit?usp=sharing"",""อุตรดิตถ์!M332"")"),90000)</f>
        <v>90000</v>
      </c>
      <c r="O437" s="168">
        <f t="shared" ca="1" si="114"/>
        <v>90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IFERROR(__xludf.DUMMYFUNCTION("IMPORTRANGE(""https://docs.google.com/spreadsheets/d/11923uPwbBZFjjGgGUA6NLw09EwE0CqkOc4q9oUmW1yo/edit?usp=sharing"",""อุตรดิตถ์!M334"")"),90000)</f>
        <v>90000</v>
      </c>
      <c r="O439" s="168">
        <f t="shared" ca="1" si="114"/>
        <v>90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IFERROR(__xludf.DUMMYFUNCTION("IMPORTRANGE(""https://docs.google.com/spreadsheets/d/11923uPwbBZFjjGgGUA6NLw09EwE0CqkOc4q9oUmW1yo/edit?usp=sharing"",""อุตรดิตถ์!M338"")"),49642)</f>
        <v>49642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IFERROR(__xludf.DUMMYFUNCTION("IMPORTRANGE(""https://docs.google.com/spreadsheets/d/11923uPwbBZFjjGgGUA6NLw09EwE0CqkOc4q9oUmW1yo/edit?usp=sharing"",""อุตรดิตถ์!J350"")"),27138)</f>
        <v>27138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IFERROR(__xludf.DUMMYFUNCTION("IMPORTRANGE(""https://docs.google.com/spreadsheets/d/11923uPwbBZFjjGgGUA6NLw09EwE0CqkOc4q9oUmW1yo/edit?usp=sharing"",""อุตรดิตถ์!L350"")"),191327)</f>
        <v>191327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IFERROR(__xludf.DUMMYFUNCTION("IMPORTRANGE(""https://docs.google.com/spreadsheets/d/11923uPwbBZFjjGgGUA6NLw09EwE0CqkOc4q9oUmW1yo/edit?usp=sharing"",""อุตรดิตถ์!M350"")"),169185.29)</f>
        <v>169185.29</v>
      </c>
      <c r="O455" s="372">
        <f t="shared" ref="O455:O459" ca="1" si="116">+IF(L455&gt;0,N455*100/L455,0)</f>
        <v>88.42729463170383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IFERROR(__xludf.DUMMYFUNCTION("IMPORTRANGE(""https://docs.google.com/spreadsheets/d/11923uPwbBZFjjGgGUA6NLw09EwE0CqkOc4q9oUmW1yo/edit?usp=sharing"",""อุตรดิตถ์!L352"")"),191327)</f>
        <v>191327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IFERROR(__xludf.DUMMYFUNCTION("IMPORTRANGE(""https://docs.google.com/spreadsheets/d/11923uPwbBZFjjGgGUA6NLw09EwE0CqkOc4q9oUmW1yo/edit?usp=sharing"",""อุตรดิตถ์!M352"")"),169185.29)</f>
        <v>169185.29</v>
      </c>
      <c r="O457" s="168">
        <f t="shared" ca="1" si="116"/>
        <v>88.42729463170383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IFERROR(__xludf.DUMMYFUNCTION("IMPORTRANGE(""https://docs.google.com/spreadsheets/d/11923uPwbBZFjjGgGUA6NLw09EwE0CqkOc4q9oUmW1yo/edit?usp=sharing"",""อุตรดิตถ์!L354"")"),191327)</f>
        <v>191327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IFERROR(__xludf.DUMMYFUNCTION("IMPORTRANGE(""https://docs.google.com/spreadsheets/d/11923uPwbBZFjjGgGUA6NLw09EwE0CqkOc4q9oUmW1yo/edit?usp=sharing"",""อุตรดิตถ์!M354"")"),169185.29)</f>
        <v>169185.29</v>
      </c>
      <c r="O459" s="168">
        <f t="shared" ca="1" si="116"/>
        <v>88.42729463170383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IFERROR(__xludf.DUMMYFUNCTION("IMPORTRANGE(""https://docs.google.com/spreadsheets/d/11923uPwbBZFjjGgGUA6NLw09EwE0CqkOc4q9oUmW1yo/edit?usp=sharing"",""อุตรดิตถ์!M358"")"),169185.29)</f>
        <v>169185.29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IFERROR(__xludf.DUMMYFUNCTION("IMPORTRANGE(""https://docs.google.com/spreadsheets/d/11923uPwbBZFjjGgGUA6NLw09EwE0CqkOc4q9oUmW1yo/edit?usp=sharing"",""อุตรดิตถ์!J359"")"),27138)</f>
        <v>27138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IFERROR(__xludf.DUMMYFUNCTION("IMPORTRANGE(""https://docs.google.com/spreadsheets/d/11923uPwbBZFjjGgGUA6NLw09EwE0CqkOc4q9oUmW1yo/edit?usp=sharing"",""อุตรดิตถ์!J360"")"),27156)</f>
        <v>27156</v>
      </c>
      <c r="K465" s="201">
        <f t="shared" ca="1" si="117"/>
        <v>100.06632765863365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IFERROR(__xludf.DUMMYFUNCTION("IMPORTRANGE(""https://docs.google.com/spreadsheets/d/11923uPwbBZFjjGgGUA6NLw09EwE0CqkOc4q9oUmW1yo/edit?usp=sharing"",""อุตรดิตถ์!J364"")"),1492)</f>
        <v>1492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IFERROR(__xludf.DUMMYFUNCTION("IMPORTRANGE(""https://docs.google.com/spreadsheets/d/11923uPwbBZFjjGgGUA6NLw09EwE0CqkOc4q9oUmW1yo/edit?usp=sharing"",""อุตรดิตถ์!J376"")"),27138)</f>
        <v>27138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IFERROR(__xludf.DUMMYFUNCTION("IMPORTRANGE(""https://docs.google.com/spreadsheets/d/11923uPwbBZFjjGgGUA6NLw09EwE0CqkOc4q9oUmW1yo/edit?usp=sharing"",""อุตรดิตถ์!J377"")"),2764)</f>
        <v>2764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IFERROR(__xludf.DUMMYFUNCTION("IMPORTRANGE(""https://docs.google.com/spreadsheets/d/11923uPwbBZFjjGgGUA6NLw09EwE0CqkOc4q9oUmW1yo/edit?usp=sharing"",""อุตรดิตถ์!J378"")"),26408)</f>
        <v>26408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IFERROR(__xludf.DUMMYFUNCTION("IMPORTRANGE(""https://docs.google.com/spreadsheets/d/11923uPwbBZFjjGgGUA6NLw09EwE0CqkOc4q9oUmW1yo/edit?usp=sharing"",""อุตรดิตถ์!J379"")"),2687)</f>
        <v>2687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IFERROR(__xludf.DUMMYFUNCTION("IMPORTRANGE(""https://docs.google.com/spreadsheets/d/11923uPwbBZFjjGgGUA6NLw09EwE0CqkOc4q9oUmW1yo/edit?usp=sharing"",""อุตรดิตถ์!J382"")"),413)</f>
        <v>413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IFERROR(__xludf.DUMMYFUNCTION("IMPORTRANGE(""https://docs.google.com/spreadsheets/d/11923uPwbBZFjjGgGUA6NLw09EwE0CqkOc4q9oUmW1yo/edit?usp=sharing"",""อุตรดิตถ์!J383"")"),45)</f>
        <v>45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IFERROR(__xludf.DUMMYFUNCTION("IMPORTRANGE(""https://docs.google.com/spreadsheets/d/11923uPwbBZFjjGgGUA6NLw09EwE0CqkOc4q9oUmW1yo/edit?usp=sharing"",""อุตรดิตถ์!J384"")"),413)</f>
        <v>413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IFERROR(__xludf.DUMMYFUNCTION("IMPORTRANGE(""https://docs.google.com/spreadsheets/d/11923uPwbBZFjjGgGUA6NLw09EwE0CqkOc4q9oUmW1yo/edit?usp=sharing"",""อุตรดิตถ์!J385"")"),45)</f>
        <v>45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IFERROR(__xludf.DUMMYFUNCTION("IMPORTRANGE(""https://docs.google.com/spreadsheets/d/11923uPwbBZFjjGgGUA6NLw09EwE0CqkOc4q9oUmW1yo/edit?usp=sharing"",""อุตรดิตถ์!J388"")"),317)</f>
        <v>317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IFERROR(__xludf.DUMMYFUNCTION("IMPORTRANGE(""https://docs.google.com/spreadsheets/d/11923uPwbBZFjjGgGUA6NLw09EwE0CqkOc4q9oUmW1yo/edit?usp=sharing"",""อุตรดิตถ์!J389"")"),32)</f>
        <v>32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IFERROR(__xludf.DUMMYFUNCTION("IMPORTRANGE(""https://docs.google.com/spreadsheets/d/11923uPwbBZFjjGgGUA6NLw09EwE0CqkOc4q9oUmW1yo/edit?usp=sharing"",""อุตรดิตถ์!J397"")"),9)</f>
        <v>9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IFERROR(__xludf.DUMMYFUNCTION("IMPORTRANGE(""https://docs.google.com/spreadsheets/d/11923uPwbBZFjjGgGUA6NLw09EwE0CqkOc4q9oUmW1yo/edit?usp=sharing"",""อุตรดิตถ์!J398"")"),3)</f>
        <v>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IFERROR(__xludf.DUMMYFUNCTION("IMPORTRANGE(""https://docs.google.com/spreadsheets/d/11923uPwbBZFjjGgGUA6NLw09EwE0CqkOc4q9oUmW1yo/edit?usp=sharing"",""อุตรดิตถ์!J399"")"),3)</f>
        <v>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IFERROR(__xludf.DUMMYFUNCTION("IMPORTRANGE(""https://docs.google.com/spreadsheets/d/11923uPwbBZFjjGgGUA6NLw09EwE0CqkOc4q9oUmW1yo/edit?usp=sharing"",""อุตรดิตถ์!J400"")"),1)</f>
        <v>1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IFERROR(__xludf.DUMMYFUNCTION("IMPORTRANGE(""https://docs.google.com/spreadsheets/d/11923uPwbBZFjjGgGUA6NLw09EwE0CqkOc4q9oUmW1yo/edit?usp=sharing"",""อุตรดิตถ์!J420"")"),3)</f>
        <v>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IFERROR(__xludf.DUMMYFUNCTION("IMPORTRANGE(""https://docs.google.com/spreadsheets/d/11923uPwbBZFjjGgGUA6NLw09EwE0CqkOc4q9oUmW1yo/edit?usp=sharing"",""อุตรดิตถ์!J422"")"),3)</f>
        <v>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IFERROR(__xludf.DUMMYFUNCTION("IMPORTRANGE(""https://docs.google.com/spreadsheets/d/11923uPwbBZFjjGgGUA6NLw09EwE0CqkOc4q9oUmW1yo/edit?usp=sharing"",""อุตรดิตถ์!J446"")"),5117)</f>
        <v>5117</v>
      </c>
      <c r="K551" s="410">
        <f ca="1">IF(I551&gt;0,J551*100/I551,0)</f>
        <v>102.34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IFERROR(__xludf.DUMMYFUNCTION("IMPORTRANGE(""https://docs.google.com/spreadsheets/d/11923uPwbBZFjjGgGUA6NLw09EwE0CqkOc4q9oUmW1yo/edit?usp=sharing"",""อุตรดิตถ์!M446"")"),295524)</f>
        <v>295524</v>
      </c>
      <c r="O551" s="411">
        <f t="shared" ref="O551:O555" ca="1" si="120">+IF(L551&gt;0,N551*100/L551,0)</f>
        <v>98.507999999999996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IFERROR(__xludf.DUMMYFUNCTION("IMPORTRANGE(""https://docs.google.com/spreadsheets/d/11923uPwbBZFjjGgGUA6NLw09EwE0CqkOc4q9oUmW1yo/edit?usp=sharing"",""อุตรดิตถ์!M448"")"),295524)</f>
        <v>295524</v>
      </c>
      <c r="O553" s="168">
        <f t="shared" ca="1" si="120"/>
        <v>98.507999999999996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IFERROR(__xludf.DUMMYFUNCTION("IMPORTRANGE(""https://docs.google.com/spreadsheets/d/11923uPwbBZFjjGgGUA6NLw09EwE0CqkOc4q9oUmW1yo/edit?usp=sharing"",""อุตรดิตถ์!M450"")"),295524)</f>
        <v>295524</v>
      </c>
      <c r="O555" s="168">
        <f t="shared" ca="1" si="120"/>
        <v>98.507999999999996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IFERROR(__xludf.DUMMYFUNCTION("IMPORTRANGE(""https://docs.google.com/spreadsheets/d/11923uPwbBZFjjGgGUA6NLw09EwE0CqkOc4q9oUmW1yo/edit?usp=sharing"",""อุตรดิตถ์!M453"")"),75900)</f>
        <v>75900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IFERROR(__xludf.DUMMYFUNCTION("IMPORTRANGE(""https://docs.google.com/spreadsheets/d/11923uPwbBZFjjGgGUA6NLw09EwE0CqkOc4q9oUmW1yo/edit?usp=sharing"",""อุตรดิตถ์!M454"")"),219624)</f>
        <v>219624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IFERROR(__xludf.DUMMYFUNCTION("IMPORTRANGE(""https://docs.google.com/spreadsheets/d/11923uPwbBZFjjGgGUA6NLw09EwE0CqkOc4q9oUmW1yo/edit?usp=sharing"",""อุตรดิตถ์!J455"")"),5117)</f>
        <v>5117</v>
      </c>
      <c r="K560" s="224">
        <f t="shared" ref="K560:K561" ca="1" si="121">IF(I560&gt;0,J560*100/I560,0)</f>
        <v>102.34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IFERROR(__xludf.DUMMYFUNCTION("IMPORTRANGE(""https://docs.google.com/spreadsheets/d/11923uPwbBZFjjGgGUA6NLw09EwE0CqkOc4q9oUmW1yo/edit?usp=sharing"",""อุตรดิตถ์!J456"")"),686)</f>
        <v>686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IFERROR(__xludf.DUMMYFUNCTION("IMPORTRANGE(""https://docs.google.com/spreadsheets/d/11923uPwbBZFjjGgGUA6NLw09EwE0CqkOc4q9oUmW1yo/edit?usp=sharing"",""อุตรดิตถ์!J459"")"),4862)</f>
        <v>4862</v>
      </c>
      <c r="K564" s="371">
        <f ca="1">IF(I564&gt;0,J564*100/I564,0)</f>
        <v>442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IFERROR(__xludf.DUMMYFUNCTION("IMPORTRANGE(""https://docs.google.com/spreadsheets/d/11923uPwbBZFjjGgGUA6NLw09EwE0CqkOc4q9oUmW1yo/edit?usp=sharing"",""อุตรดิตถ์!M459"")"),127280)</f>
        <v>127280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IFERROR(__xludf.DUMMYFUNCTION("IMPORTRANGE(""https://docs.google.com/spreadsheets/d/11923uPwbBZFjjGgGUA6NLw09EwE0CqkOc4q9oUmW1yo/edit?usp=sharing"",""อุตรดิตถ์!M461"")"),127280)</f>
        <v>127280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IFERROR(__xludf.DUMMYFUNCTION("IMPORTRANGE(""https://docs.google.com/spreadsheets/d/11923uPwbBZFjjGgGUA6NLw09EwE0CqkOc4q9oUmW1yo/edit?usp=sharing"",""อุตรดิตถ์!M463"")"),127280)</f>
        <v>127280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IFERROR(__xludf.DUMMYFUNCTION("IMPORTRANGE(""https://docs.google.com/spreadsheets/d/11923uPwbBZFjjGgGUA6NLw09EwE0CqkOc4q9oUmW1yo/edit?usp=sharing"",""อุตรดิตถ์!M466"")"),99000)</f>
        <v>99000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IFERROR(__xludf.DUMMYFUNCTION("IMPORTRANGE(""https://docs.google.com/spreadsheets/d/11923uPwbBZFjjGgGUA6NLw09EwE0CqkOc4q9oUmW1yo/edit?usp=sharing"",""อุตรดิตถ์!M467"")"),28280)</f>
        <v>28280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IFERROR(__xludf.DUMMYFUNCTION("IMPORTRANGE(""https://docs.google.com/spreadsheets/d/11923uPwbBZFjjGgGUA6NLw09EwE0CqkOc4q9oUmW1yo/edit?usp=sharing"",""อุตรดิตถ์!J468"")"),4862)</f>
        <v>4862</v>
      </c>
      <c r="K573" s="201">
        <f ca="1">IF(I573&gt;0,J573*100/I573,0)</f>
        <v>442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IFERROR(__xludf.DUMMYFUNCTION("IMPORTRANGE(""https://docs.google.com/spreadsheets/d/11923uPwbBZFjjGgGUA6NLw09EwE0CqkOc4q9oUmW1yo/edit?usp=sharing"",""อุตรดิตถ์!J471"")"),431)</f>
        <v>431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IFERROR(__xludf.DUMMYFUNCTION("IMPORTRANGE(""https://docs.google.com/spreadsheets/d/11923uPwbBZFjjGgGUA6NLw09EwE0CqkOc4q9oUmW1yo/edit?usp=sharing"",""อุตรดิตถ์!J472"")"),3209)</f>
        <v>3209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IFERROR(__xludf.DUMMYFUNCTION("IMPORTRANGE(""https://docs.google.com/spreadsheets/d/11923uPwbBZFjjGgGUA6NLw09EwE0CqkOc4q9oUmW1yo/edit?usp=sharing"",""อุตรดิตถ์!J474"")"),1221)</f>
        <v>1221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IFERROR(__xludf.DUMMYFUNCTION("IMPORTRANGE(""https://docs.google.com/spreadsheets/d/11923uPwbBZFjjGgGUA6NLw09EwE0CqkOc4q9oUmW1yo/edit?usp=sharing"",""อุตรดิตถ์!L492"")"),3400)</f>
        <v>3400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47.058823529411768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IFERROR(__xludf.DUMMYFUNCTION("IMPORTRANGE(""https://docs.google.com/spreadsheets/d/11923uPwbBZFjjGgGUA6NLw09EwE0CqkOc4q9oUmW1yo/edit?usp=sharing"",""อุตรดิตถ์!L494"")"),3400)</f>
        <v>3400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47.058823529411768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IFERROR(__xludf.DUMMYFUNCTION("IMPORTRANGE(""https://docs.google.com/spreadsheets/d/11923uPwbBZFjjGgGUA6NLw09EwE0CqkOc4q9oUmW1yo/edit?usp=sharing"",""อุตรดิตถ์!L496"")"),3400)</f>
        <v>3400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47.058823529411768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IFERROR(__xludf.DUMMYFUNCTION("IMPORTRANGE(""https://docs.google.com/spreadsheets/d/11923uPwbBZFjjGgGUA6NLw09EwE0CqkOc4q9oUmW1yo/edit?usp=sharing"",""อุตรดิตถ์!I523"")"),12171791.27)</f>
        <v>12171791.27</v>
      </c>
      <c r="J628" s="341">
        <f ca="1">IFERROR(__xludf.DUMMYFUNCTION("IMPORTRANGE(""https://docs.google.com/spreadsheets/d/11923uPwbBZFjjGgGUA6NLw09EwE0CqkOc4q9oUmW1yo/edit?usp=sharing"",""อุตรดิตถ์!J523"")"),11634686.4)</f>
        <v>11634686.4</v>
      </c>
      <c r="K628" s="342">
        <f t="shared" ref="K628:K635" ca="1" si="129">IF(I628&gt;0,J628*100/I628,0)</f>
        <v>95.587298055925345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IFERROR(__xludf.DUMMYFUNCTION("IMPORTRANGE(""https://docs.google.com/spreadsheets/d/11923uPwbBZFjjGgGUA6NLw09EwE0CqkOc4q9oUmW1yo/edit?usp=sharing"",""อุตรดิตถ์!I524"")"),817)</f>
        <v>817</v>
      </c>
      <c r="J629" s="341">
        <f ca="1">IFERROR(__xludf.DUMMYFUNCTION("IMPORTRANGE(""https://docs.google.com/spreadsheets/d/11923uPwbBZFjjGgGUA6NLw09EwE0CqkOc4q9oUmW1yo/edit?usp=sharing"",""อุตรดิตถ์!J524"")"),829)</f>
        <v>829</v>
      </c>
      <c r="K629" s="342">
        <f t="shared" ca="1" si="129"/>
        <v>101.468788249694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IFERROR(__xludf.DUMMYFUNCTION("IMPORTRANGE(""https://docs.google.com/spreadsheets/d/11923uPwbBZFjjGgGUA6NLw09EwE0CqkOc4q9oUmW1yo/edit?usp=sharing"",""อุตรดิตถ์!I525"")"),19005411.64)</f>
        <v>19005411.640000001</v>
      </c>
      <c r="J630" s="341">
        <f ca="1">IFERROR(__xludf.DUMMYFUNCTION("IMPORTRANGE(""https://docs.google.com/spreadsheets/d/11923uPwbBZFjjGgGUA6NLw09EwE0CqkOc4q9oUmW1yo/edit?usp=sharing"",""อุตรดิตถ์!J525"")"),2542678.61)</f>
        <v>2542678.61</v>
      </c>
      <c r="K630" s="342">
        <f t="shared" ca="1" si="129"/>
        <v>13.37870843401527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IFERROR(__xludf.DUMMYFUNCTION("IMPORTRANGE(""https://docs.google.com/spreadsheets/d/11923uPwbBZFjjGgGUA6NLw09EwE0CqkOc4q9oUmW1yo/edit?usp=sharing"",""อุตรดิตถ์!J526"")"),359)</f>
        <v>359</v>
      </c>
      <c r="K631" s="342">
        <f t="shared" ca="1" si="129"/>
        <v>51.432664756446989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IFERROR(__xludf.DUMMYFUNCTION("IMPORTRANGE(""https://docs.google.com/spreadsheets/d/11923uPwbBZFjjGgGUA6NLw09EwE0CqkOc4q9oUmW1yo/edit?usp=sharing"",""อุตรดิตถ์!J527"")"),583859.58)</f>
        <v>583859.57999999996</v>
      </c>
      <c r="K632" s="342">
        <f t="shared" ca="1" si="129"/>
        <v>21.184861375559223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IFERROR(__xludf.DUMMYFUNCTION("IMPORTRANGE(""https://docs.google.com/spreadsheets/d/11923uPwbBZFjjGgGUA6NLw09EwE0CqkOc4q9oUmW1yo/edit?usp=sharing"",""อุตรดิตถ์!J528"")"),65)</f>
        <v>65</v>
      </c>
      <c r="K633" s="342">
        <f t="shared" ca="1" si="129"/>
        <v>82.278481012658233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IFERROR(__xludf.DUMMYFUNCTION("IMPORTRANGE(""https://docs.google.com/spreadsheets/d/11923uPwbBZFjjGgGUA6NLw09EwE0CqkOc4q9oUmW1yo/edit?usp=sharing"",""อุตรดิตถ์!J529"")"),15000000)</f>
        <v>15000000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IFERROR(__xludf.DUMMYFUNCTION("IMPORTRANGE(""https://docs.google.com/spreadsheets/d/11923uPwbBZFjjGgGUA6NLw09EwE0CqkOc4q9oUmW1yo/edit?usp=sharing"",""อุตรดิตถ์!J530"")"),334)</f>
        <v>334</v>
      </c>
      <c r="K635" s="487">
        <f t="shared" ca="1" si="129"/>
        <v>83.5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292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7354240</v>
      </c>
      <c r="M8" s="23">
        <f t="shared" ca="1" si="0"/>
        <v>5132026</v>
      </c>
      <c r="N8" s="23">
        <f t="shared" ca="1" si="0"/>
        <v>6743342.5300000003</v>
      </c>
      <c r="O8" s="22">
        <f t="shared" ref="O8:O16" ca="1" si="1">IF(L8&gt;0,N8*100/L8,0)</f>
        <v>91.693261710251505</v>
      </c>
      <c r="P8" s="22">
        <f t="shared" ref="P8:P16" ca="1" si="2">IF(M8&gt;0,N8*100/M8,0)</f>
        <v>131.39727916421313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7354240</v>
      </c>
      <c r="M10" s="30">
        <f t="shared" ca="1" si="4"/>
        <v>5132026</v>
      </c>
      <c r="N10" s="30">
        <f t="shared" ca="1" si="4"/>
        <v>6743342.5300000003</v>
      </c>
      <c r="O10" s="29">
        <f t="shared" ca="1" si="1"/>
        <v>91.693261710251505</v>
      </c>
      <c r="P10" s="29">
        <f t="shared" ca="1" si="2"/>
        <v>131.39727916421313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7056840</v>
      </c>
      <c r="M12" s="39">
        <f t="shared" ca="1" si="6"/>
        <v>4834626</v>
      </c>
      <c r="N12" s="39">
        <f t="shared" ca="1" si="6"/>
        <v>6445942.5300000003</v>
      </c>
      <c r="O12" s="39">
        <f t="shared" ca="1" si="1"/>
        <v>91.343186610437527</v>
      </c>
      <c r="P12" s="39">
        <f t="shared" ca="1" si="2"/>
        <v>133.32866968406657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2511621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4545219</v>
      </c>
      <c r="M14" s="39">
        <f t="shared" si="8"/>
        <v>0</v>
      </c>
      <c r="N14" s="39">
        <f t="shared" ca="1" si="8"/>
        <v>1611316.53</v>
      </c>
      <c r="O14" s="39">
        <f t="shared" ca="1" si="1"/>
        <v>35.450800720493334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297400</v>
      </c>
      <c r="M16" s="39">
        <f t="shared" ca="1" si="10"/>
        <v>297400</v>
      </c>
      <c r="N16" s="39">
        <f t="shared" ca="1" si="10"/>
        <v>297400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5132026</v>
      </c>
      <c r="M18" s="23">
        <f t="shared" ca="1" si="11"/>
        <v>5132026</v>
      </c>
      <c r="N18" s="23">
        <f t="shared" ca="1" si="11"/>
        <v>5132026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5132026</v>
      </c>
      <c r="M20" s="30">
        <f t="shared" ca="1" si="15"/>
        <v>5132026</v>
      </c>
      <c r="N20" s="30">
        <f t="shared" ca="1" si="15"/>
        <v>5132026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4834626</v>
      </c>
      <c r="M22" s="42">
        <f t="shared" ca="1" si="18"/>
        <v>4834626</v>
      </c>
      <c r="N22" s="39">
        <f t="shared" ca="1" si="18"/>
        <v>4834626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2511621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2323005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297400</v>
      </c>
      <c r="M26" s="50">
        <f t="shared" ca="1" si="22"/>
        <v>297400</v>
      </c>
      <c r="N26" s="50">
        <f t="shared" ca="1" si="22"/>
        <v>297400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2222214</v>
      </c>
      <c r="M28" s="23">
        <f t="shared" si="23"/>
        <v>0</v>
      </c>
      <c r="N28" s="23">
        <f t="shared" ca="1" si="23"/>
        <v>1611316.53</v>
      </c>
      <c r="O28" s="22">
        <f t="shared" ref="O28:O30" ca="1" si="24">IF(L28&gt;0,N28*100/L28,0)</f>
        <v>72.509512135194896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2222214</v>
      </c>
      <c r="M30" s="30">
        <f t="shared" si="27"/>
        <v>0</v>
      </c>
      <c r="N30" s="30">
        <f t="shared" ca="1" si="27"/>
        <v>1611316.53</v>
      </c>
      <c r="O30" s="29">
        <f t="shared" ca="1" si="24"/>
        <v>72.509512135194896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2222214</v>
      </c>
      <c r="M32" s="39">
        <f t="shared" si="30"/>
        <v>0</v>
      </c>
      <c r="N32" s="39">
        <f t="shared" ca="1" si="30"/>
        <v>1611316.53</v>
      </c>
      <c r="O32" s="39">
        <f t="shared" ca="1" si="29"/>
        <v>72.509512135194896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2222214</v>
      </c>
      <c r="M34" s="39">
        <f t="shared" si="32"/>
        <v>0</v>
      </c>
      <c r="N34" s="39">
        <f t="shared" ca="1" si="32"/>
        <v>1611316.53</v>
      </c>
      <c r="O34" s="39">
        <f t="shared" ca="1" si="29"/>
        <v>72.509512135194896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5132026</v>
      </c>
      <c r="M37" s="55">
        <f t="shared" ca="1" si="33"/>
        <v>5132026</v>
      </c>
      <c r="N37" s="55">
        <f t="shared" ca="1" si="33"/>
        <v>5132026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863534</v>
      </c>
      <c r="M41" s="79">
        <f t="shared" ca="1" si="34"/>
        <v>863534</v>
      </c>
      <c r="N41" s="79">
        <f t="shared" ca="1" si="34"/>
        <v>863534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863534</v>
      </c>
      <c r="M43" s="79">
        <f t="shared" ca="1" si="38"/>
        <v>863534</v>
      </c>
      <c r="N43" s="79">
        <f t="shared" ca="1" si="38"/>
        <v>863534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803534</v>
      </c>
      <c r="M45" s="50">
        <f ca="1">IFERROR(__xludf.DUMMYFUNCTION("IMPORTRANGE(""https://docs.google.com/spreadsheets/d/1Yj_ptqi66GCucihVvJfMjLAmec39IyEx_6qawtMGysU/edit?usp=sharing"",""สบก!Q36"")"),803534)</f>
        <v>803534</v>
      </c>
      <c r="N45" s="50">
        <f ca="1">IFERROR(__xludf.DUMMYFUNCTION("IMPORTRANGE(""https://docs.google.com/spreadsheets/d/1Yj_ptqi66GCucihVvJfMjLAmec39IyEx_6qawtMGysU/edit?usp=sharing"",""สบก!R36"")"),803534)</f>
        <v>803534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IFERROR(__xludf.DUMMYFUNCTION("IMPORTRANGE(""https://docs.google.com/spreadsheets/d/1Yj_ptqi66GCucihVvJfMjLAmec39IyEx_6qawtMGysU/edit?usp=sharing"",""สบก!M36"")"),803534)</f>
        <v>803534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IFERROR(__xludf.DUMMYFUNCTION("IMPORTRANGE(""https://docs.google.com/spreadsheets/d/1Yj_ptqi66GCucihVvJfMjLAmec39IyEx_6qawtMGysU/edit?usp=sharing"",""สบก!O36"")"),60000)</f>
        <v>60000</v>
      </c>
      <c r="M49" s="50">
        <f ca="1">L49</f>
        <v>60000</v>
      </c>
      <c r="N49" s="50">
        <f ca="1">IFERROR(__xludf.DUMMYFUNCTION("IMPORTRANGE(""https://docs.google.com/spreadsheets/d/1Yj_ptqi66GCucihVvJfMjLAmec39IyEx_6qawtMGysU/edit?usp=sharing"",""สบก!S36"")"),60000)</f>
        <v>60000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896187</v>
      </c>
      <c r="M53" s="121">
        <f t="shared" ca="1" si="39"/>
        <v>896187</v>
      </c>
      <c r="N53" s="121">
        <f t="shared" ca="1" si="39"/>
        <v>896187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896187</v>
      </c>
      <c r="M55" s="121">
        <f t="shared" ca="1" si="43"/>
        <v>896187</v>
      </c>
      <c r="N55" s="121">
        <f t="shared" ca="1" si="43"/>
        <v>896187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896187</v>
      </c>
      <c r="M57" s="50">
        <f ca="1">IFERROR(__xludf.DUMMYFUNCTION("IMPORTRANGE(""https://docs.google.com/spreadsheets/d/1Yj_ptqi66GCucihVvJfMjLAmec39IyEx_6qawtMGysU/edit?usp=sharing"",""สบก!Z36"")"),896187)</f>
        <v>896187</v>
      </c>
      <c r="N57" s="50">
        <f ca="1">IFERROR(__xludf.DUMMYFUNCTION("IMPORTRANGE(""https://docs.google.com/spreadsheets/d/1Yj_ptqi66GCucihVvJfMjLAmec39IyEx_6qawtMGysU/edit?usp=sharing"",""สบก!AA36"")"),896187)</f>
        <v>896187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IFERROR(__xludf.DUMMYFUNCTION("IMPORTRANGE(""https://docs.google.com/spreadsheets/d/1Yj_ptqi66GCucihVvJfMjLAmec39IyEx_6qawtMGysU/edit?usp=sharing"",""สบก!V36"")"),896187)</f>
        <v>896187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868300</v>
      </c>
      <c r="M66" s="152">
        <f t="shared" ca="1" si="45"/>
        <v>868300</v>
      </c>
      <c r="N66" s="152">
        <f t="shared" ca="1" si="45"/>
        <v>868300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868300</v>
      </c>
      <c r="M68" s="88">
        <f t="shared" ca="1" si="49"/>
        <v>868300</v>
      </c>
      <c r="N68" s="88">
        <f t="shared" ca="1" si="49"/>
        <v>868300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868300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IFERROR(__xludf.DUMMYFUNCTION("IMPORTRANGE(""https://docs.google.com/spreadsheets/d/1Yj_ptqi66GCucihVvJfMjLAmec39IyEx_6qawtMGysU/edit?usp=sharing"",""สบก!AJ36"")"),868300)</f>
        <v>868300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IFERROR(__xludf.DUMMYFUNCTION("IMPORTRANGE(""https://docs.google.com/spreadsheets/d/1Yj_ptqi66GCucihVvJfMjLAmec39IyEx_6qawtMGysU/edit?usp=sharing"",""สบก!AF36"")"),688800)</f>
        <v>688800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IFERROR(__xludf.DUMMYFUNCTION("IMPORTRANGE(""https://docs.google.com/spreadsheets/d/11923uPwbBZFjjGgGUA6NLw09EwE0CqkOc4q9oUmW1yo/edit?usp=sharing"",""อุทัยธานี!J28"")"),2)</f>
        <v>2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174500</v>
      </c>
      <c r="M94" s="152">
        <f t="shared" ca="1" si="52"/>
        <v>174500</v>
      </c>
      <c r="N94" s="152">
        <f t="shared" ca="1" si="52"/>
        <v>174500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174500</v>
      </c>
      <c r="M96" s="88">
        <f t="shared" ca="1" si="56"/>
        <v>174500</v>
      </c>
      <c r="N96" s="88">
        <f t="shared" ca="1" si="56"/>
        <v>174500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82100</v>
      </c>
      <c r="M98" s="167">
        <f ca="1">IFERROR(__xludf.DUMMYFUNCTION("IMPORTRANGE(""https://docs.google.com/spreadsheets/d/1Yj_ptqi66GCucihVvJfMjLAmec39IyEx_6qawtMGysU/edit?usp=sharing"",""สบก!AR36"")"),82100)</f>
        <v>82100</v>
      </c>
      <c r="N98" s="168">
        <f ca="1">IFERROR(__xludf.DUMMYFUNCTION("IMPORTRANGE(""https://docs.google.com/spreadsheets/d/1Yj_ptqi66GCucihVvJfMjLAmec39IyEx_6qawtMGysU/edit?usp=sharing"",""สบก!AS36"")"),82100)</f>
        <v>82100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IFERROR(__xludf.DUMMYFUNCTION("IMPORTRANGE(""https://docs.google.com/spreadsheets/d/1Yj_ptqi66GCucihVvJfMjLAmec39IyEx_6qawtMGysU/edit?usp=sharing"",""สบก!AO36"")"),82100)</f>
        <v>82100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137600</v>
      </c>
      <c r="M140" s="152">
        <f t="shared" ca="1" si="64"/>
        <v>137600</v>
      </c>
      <c r="N140" s="152">
        <f t="shared" ca="1" si="64"/>
        <v>137600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137600</v>
      </c>
      <c r="M142" s="88">
        <f t="shared" ca="1" si="68"/>
        <v>137600</v>
      </c>
      <c r="N142" s="88">
        <f t="shared" ca="1" si="68"/>
        <v>137600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137600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IFERROR(__xludf.DUMMYFUNCTION("IMPORTRANGE(""https://docs.google.com/spreadsheets/d/1Yj_ptqi66GCucihVvJfMjLAmec39IyEx_6qawtMGysU/edit?usp=sharing"",""สบก!BK36"")"),137600)</f>
        <v>137600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IFERROR(__xludf.DUMMYFUNCTION("IMPORTRANGE(""https://docs.google.com/spreadsheets/d/1Yj_ptqi66GCucihVvJfMjLAmec39IyEx_6qawtMGysU/edit?usp=sharing"",""สบก!BG36"")"),137600)</f>
        <v>137600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IFERROR(__xludf.DUMMYFUNCTION("IMPORTRANGE(""https://docs.google.com/spreadsheets/d/11923uPwbBZFjjGgGUA6NLw09EwE0CqkOc4q9oUmW1yo/edit?usp=sharing"",""อุทัยธานี!J84"")"),63)</f>
        <v>63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IFERROR(__xludf.DUMMYFUNCTION("IMPORTRANGE(""https://docs.google.com/spreadsheets/d/11923uPwbBZFjjGgGUA6NLw09EwE0CqkOc4q9oUmW1yo/edit?usp=sharing"",""อุทัยธานี!J85"")"),48)</f>
        <v>48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IFERROR(__xludf.DUMMYFUNCTION("IMPORTRANGE(""https://docs.google.com/spreadsheets/d/11923uPwbBZFjjGgGUA6NLw09EwE0CqkOc4q9oUmW1yo/edit?usp=sharing"",""อุทัยธานี!J86"")"),15)</f>
        <v>15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203400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203400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IFERROR(__xludf.DUMMYFUNCTION("IMPORTRANGE(""https://docs.google.com/spreadsheets/d/1Yj_ptqi66GCucihVvJfMjLAmec39IyEx_6qawtMGysU/edit?usp=sharing"",""สบก!CC36"")"),203400)</f>
        <v>203400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185600</v>
      </c>
      <c r="M271" s="152">
        <f t="shared" ca="1" si="83"/>
        <v>185600</v>
      </c>
      <c r="N271" s="152">
        <f t="shared" ca="1" si="83"/>
        <v>185600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185600</v>
      </c>
      <c r="M273" s="88">
        <f t="shared" ca="1" si="87"/>
        <v>185600</v>
      </c>
      <c r="N273" s="88">
        <f t="shared" ca="1" si="87"/>
        <v>185600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185600</v>
      </c>
      <c r="M275" s="167">
        <f ca="1">IFERROR(__xludf.DUMMYFUNCTION("IMPORTRANGE(""https://docs.google.com/spreadsheets/d/1Yj_ptqi66GCucihVvJfMjLAmec39IyEx_6qawtMGysU/edit?usp=sharing"",""สบก!CK36"")"),185600)</f>
        <v>185600</v>
      </c>
      <c r="N275" s="168">
        <f ca="1">IFERROR(__xludf.DUMMYFUNCTION("IMPORTRANGE(""https://docs.google.com/spreadsheets/d/1Yj_ptqi66GCucihVvJfMjLAmec39IyEx_6qawtMGysU/edit?usp=sharing"",""สบก!CL36"")"),185600)</f>
        <v>185600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IFERROR(__xludf.DUMMYFUNCTION("IMPORTRANGE(""https://docs.google.com/spreadsheets/d/1Yj_ptqi66GCucihVvJfMjLAmec39IyEx_6qawtMGysU/edit?usp=sharing"",""สบก!CH36"")"),185600)</f>
        <v>185600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160760</v>
      </c>
      <c r="M290" s="152">
        <f t="shared" ca="1" si="88"/>
        <v>160760</v>
      </c>
      <c r="N290" s="152">
        <f t="shared" ca="1" si="88"/>
        <v>160760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160760</v>
      </c>
      <c r="M292" s="88">
        <f t="shared" ca="1" si="92"/>
        <v>160760</v>
      </c>
      <c r="N292" s="88">
        <f t="shared" ca="1" si="92"/>
        <v>160760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160760</v>
      </c>
      <c r="M294" s="167">
        <f ca="1">IFERROR(__xludf.DUMMYFUNCTION("IMPORTRANGE(""https://docs.google.com/spreadsheets/d/1Yj_ptqi66GCucihVvJfMjLAmec39IyEx_6qawtMGysU/edit?usp=sharing"",""สบก!CT36"")"),160760)</f>
        <v>160760</v>
      </c>
      <c r="N294" s="168">
        <f ca="1">IFERROR(__xludf.DUMMYFUNCTION("IMPORTRANGE(""https://docs.google.com/spreadsheets/d/1Yj_ptqi66GCucihVvJfMjLAmec39IyEx_6qawtMGysU/edit?usp=sharing"",""สบก!CU36"")"),160760)</f>
        <v>160760</v>
      </c>
      <c r="O294" s="168">
        <f ca="1">IF(L294&gt;0,N294*100/L294,0)</f>
        <v>100</v>
      </c>
      <c r="P294" s="168">
        <f ca="1">IF(M294&gt;0,N294*100/M294,0)</f>
        <v>100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IFERROR(__xludf.DUMMYFUNCTION("IMPORTRANGE(""https://docs.google.com/spreadsheets/d/1Yj_ptqi66GCucihVvJfMjLAmec39IyEx_6qawtMGysU/edit?usp=sharing"",""สบก!CQ36"")"),160760)</f>
        <v>160760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IFERROR(__xludf.DUMMYFUNCTION("IMPORTRANGE(""https://docs.google.com/spreadsheets/d/11923uPwbBZFjjGgGUA6NLw09EwE0CqkOc4q9oUmW1yo/edit?usp=sharing"",""อุทัยธานี!J211"")"),40)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IFERROR(__xludf.DUMMYFUNCTION("IMPORTRANGE(""https://docs.google.com/spreadsheets/d/11923uPwbBZFjjGgGUA6NLw09EwE0CqkOc4q9oUmW1yo/edit?usp=sharing"",""อุทัยธานี!J213"")"),1)</f>
        <v>1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512600</v>
      </c>
      <c r="M310" s="152">
        <f t="shared" ca="1" si="93"/>
        <v>512600</v>
      </c>
      <c r="N310" s="152">
        <f t="shared" ca="1" si="93"/>
        <v>512600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512600</v>
      </c>
      <c r="M312" s="88">
        <f t="shared" ca="1" si="97"/>
        <v>512600</v>
      </c>
      <c r="N312" s="88">
        <f t="shared" ca="1" si="97"/>
        <v>512600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512600</v>
      </c>
      <c r="M314" s="167">
        <f ca="1">IFERROR(__xludf.DUMMYFUNCTION("IMPORTRANGE(""https://docs.google.com/spreadsheets/d/1Yj_ptqi66GCucihVvJfMjLAmec39IyEx_6qawtMGysU/edit?usp=sharing"",""สบก!DC36"")"),512600)</f>
        <v>512600</v>
      </c>
      <c r="N314" s="168">
        <f ca="1">IFERROR(__xludf.DUMMYFUNCTION("IMPORTRANGE(""https://docs.google.com/spreadsheets/d/1Yj_ptqi66GCucihVvJfMjLAmec39IyEx_6qawtMGysU/edit?usp=sharing"",""สบก!DD36"")"),512600)</f>
        <v>512600</v>
      </c>
      <c r="O314" s="168">
        <f ca="1">IF(L314&gt;0,N314*100/L314,0)</f>
        <v>100</v>
      </c>
      <c r="P314" s="168">
        <f ca="1">IF(M314&gt;0,N314*100/M314,0)</f>
        <v>100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IFERROR(__xludf.DUMMYFUNCTION("IMPORTRANGE(""https://docs.google.com/spreadsheets/d/1Yj_ptqi66GCucihVvJfMjLAmec39IyEx_6qawtMGysU/edit?usp=sharing"",""สบก!CZ36"")"),512600)</f>
        <v>512600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IFERROR(__xludf.DUMMYFUNCTION("IMPORTRANGE(""https://docs.google.com/spreadsheets/d/11923uPwbBZFjjGgGUA6NLw09EwE0CqkOc4q9oUmW1yo/edit?usp=sharing"",""อุทัยธานี!J226"")"),1)</f>
        <v>1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IFERROR(__xludf.DUMMYFUNCTION("IMPORTRANGE(""https://docs.google.com/spreadsheets/d/11923uPwbBZFjjGgGUA6NLw09EwE0CqkOc4q9oUmW1yo/edit?usp=sharing"",""อุทัยธานี!J228"")"),196)</f>
        <v>196</v>
      </c>
      <c r="K328" s="317">
        <f ca="1">IF(I328&gt;0,J328*100/I328,0)</f>
        <v>91.162790697674424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1108420</v>
      </c>
      <c r="M329" s="152">
        <f t="shared" ca="1" si="98"/>
        <v>1108420</v>
      </c>
      <c r="N329" s="152">
        <f t="shared" ca="1" si="98"/>
        <v>1108420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1108420</v>
      </c>
      <c r="M331" s="88">
        <f t="shared" ca="1" si="102"/>
        <v>1108420</v>
      </c>
      <c r="N331" s="88">
        <f t="shared" ca="1" si="102"/>
        <v>1108420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963420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IFERROR(__xludf.DUMMYFUNCTION("IMPORTRANGE(""https://docs.google.com/spreadsheets/d/1Yj_ptqi66GCucihVvJfMjLAmec39IyEx_6qawtMGysU/edit?usp=sharing"",""สบก!DM36"")"),963420)</f>
        <v>963420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IFERROR(__xludf.DUMMYFUNCTION("IMPORTRANGE(""https://docs.google.com/spreadsheets/d/1Yj_ptqi66GCucihVvJfMjLAmec39IyEx_6qawtMGysU/edit?usp=sharing"",""สบก!DI36"")"),463020)</f>
        <v>463020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IFERROR(__xludf.DUMMYFUNCTION("IMPORTRANGE(""https://docs.google.com/spreadsheets/d/1Yj_ptqi66GCucihVvJfMjLAmec39IyEx_6qawtMGysU/edit?usp=sharing"",""สบก!DJ36"")"),145000)</f>
        <v>145000</v>
      </c>
      <c r="M337" s="50">
        <f ca="1">L337</f>
        <v>145000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IFERROR(__xludf.DUMMYFUNCTION("IMPORTRANGE(""https://docs.google.com/spreadsheets/d/11923uPwbBZFjjGgGUA6NLw09EwE0CqkOc4q9oUmW1yo/edit?usp=sharing"",""อุทัยธานี!J234"")"),207)</f>
        <v>207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IFERROR(__xludf.DUMMYFUNCTION("IMPORTRANGE(""https://docs.google.com/spreadsheets/d/11923uPwbBZFjjGgGUA6NLw09EwE0CqkOc4q9oUmW1yo/edit?usp=sharing"",""อุทัยธานี!J235"")"),2121.3)</f>
        <v>2121.3000000000002</v>
      </c>
      <c r="K340" s="342">
        <f t="shared" ca="1" si="103"/>
        <v>106.06500000000001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IFERROR(__xludf.DUMMYFUNCTION("IMPORTRANGE(""https://docs.google.com/spreadsheets/d/11923uPwbBZFjjGgGUA6NLw09EwE0CqkOc4q9oUmW1yo/edit?usp=sharing"",""อุทัยธานี!J236"")"),324)</f>
        <v>324</v>
      </c>
      <c r="K341" s="342">
        <f t="shared" ca="1" si="103"/>
        <v>150.69767441860466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IFERROR(__xludf.DUMMYFUNCTION("IMPORTRANGE(""https://docs.google.com/spreadsheets/d/11923uPwbBZFjjGgGUA6NLw09EwE0CqkOc4q9oUmW1yo/edit?usp=sharing"",""อุทัยธานี!J237"")"),4360.25)</f>
        <v>4360.25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IFERROR(__xludf.DUMMYFUNCTION("IMPORTRANGE(""https://docs.google.com/spreadsheets/d/11923uPwbBZFjjGgGUA6NLw09EwE0CqkOc4q9oUmW1yo/edit?usp=sharing"",""อุทัยธานี!J240"")"),196)</f>
        <v>196</v>
      </c>
      <c r="K345" s="342">
        <f t="shared" ca="1" si="103"/>
        <v>91.162790697674424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IFERROR(__xludf.DUMMYFUNCTION("IMPORTRANGE(""https://docs.google.com/spreadsheets/d/11923uPwbBZFjjGgGUA6NLw09EwE0CqkOc4q9oUmW1yo/edit?usp=sharing"",""อุทัยธานี!J241"")"),3074.26)</f>
        <v>3074.26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IFERROR(__xludf.DUMMYFUNCTION("IMPORTRANGE(""https://docs.google.com/spreadsheets/d/11923uPwbBZFjjGgGUA6NLw09EwE0CqkOc4q9oUmW1yo/edit?usp=sharing"",""อุทัยธานี!L242"")"),2222214)</f>
        <v>2222214</v>
      </c>
      <c r="M347" s="357"/>
      <c r="N347" s="357">
        <f ca="1">IFERROR(__xludf.DUMMYFUNCTION("IMPORTRANGE(""https://docs.google.com/spreadsheets/d/11923uPwbBZFjjGgGUA6NLw09EwE0CqkOc4q9oUmW1yo/edit?usp=sharing"",""อุทัยธานี!M242"")"),1611316.53)</f>
        <v>1611316.53</v>
      </c>
      <c r="O347" s="357">
        <f ca="1">+IF(L347&gt;0,N347*100/L347,0)</f>
        <v>72.509512135194896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IFERROR(__xludf.DUMMYFUNCTION("IMPORTRANGE(""https://docs.google.com/spreadsheets/d/11923uPwbBZFjjGgGUA6NLw09EwE0CqkOc4q9oUmW1yo/edit?usp=sharing"",""อุทัยธานี!J244"")"),70)</f>
        <v>70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IFERROR(__xludf.DUMMYFUNCTION("IMPORTRANGE(""https://docs.google.com/spreadsheets/d/11923uPwbBZFjjGgGUA6NLw09EwE0CqkOc4q9oUmW1yo/edit?usp=sharing"",""อุทัยธานี!L244"")"),316730)</f>
        <v>316730</v>
      </c>
      <c r="M349" s="372"/>
      <c r="N349" s="372">
        <f ca="1">IFERROR(__xludf.DUMMYFUNCTION("IMPORTRANGE(""https://docs.google.com/spreadsheets/d/11923uPwbBZFjjGgGUA6NLw09EwE0CqkOc4q9oUmW1yo/edit?usp=sharing"",""อุทัยธานี!M244"")"),316730)</f>
        <v>316730</v>
      </c>
      <c r="O349" s="372">
        <f ca="1">+IF(L349&gt;0,N349*100/L349,0)</f>
        <v>100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IFERROR(__xludf.DUMMYFUNCTION("IMPORTRANGE(""https://docs.google.com/spreadsheets/d/11923uPwbBZFjjGgGUA6NLw09EwE0CqkOc4q9oUmW1yo/edit?usp=sharing"",""อุทัยธานี!L247"")"),316730)</f>
        <v>316730</v>
      </c>
      <c r="M352" s="165"/>
      <c r="N352" s="164">
        <f ca="1">IFERROR(__xludf.DUMMYFUNCTION("IMPORTRANGE(""https://docs.google.com/spreadsheets/d/11923uPwbBZFjjGgGUA6NLw09EwE0CqkOc4q9oUmW1yo/edit?usp=sharing"",""อุทัยธานี!M247"")"),316730)</f>
        <v>316730</v>
      </c>
      <c r="O352" s="165">
        <f t="shared" ca="1" si="105"/>
        <v>100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IFERROR(__xludf.DUMMYFUNCTION("IMPORTRANGE(""https://docs.google.com/spreadsheets/d/11923uPwbBZFjjGgGUA6NLw09EwE0CqkOc4q9oUmW1yo/edit?usp=sharing"",""อุทัยธานี!L249"")"),316730)</f>
        <v>316730</v>
      </c>
      <c r="M354" s="168"/>
      <c r="N354" s="167">
        <f ca="1">IFERROR(__xludf.DUMMYFUNCTION("IMPORTRANGE(""https://docs.google.com/spreadsheets/d/11923uPwbBZFjjGgGUA6NLw09EwE0CqkOc4q9oUmW1yo/edit?usp=sharing"",""อุทัยธานี!M249"")"),316730)</f>
        <v>316730</v>
      </c>
      <c r="O354" s="168">
        <f t="shared" ca="1" si="105"/>
        <v>100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IFERROR(__xludf.DUMMYFUNCTION("IMPORTRANGE(""https://docs.google.com/spreadsheets/d/11923uPwbBZFjjGgGUA6NLw09EwE0CqkOc4q9oUmW1yo/edit?usp=sharing"",""อุทัยธานี!M250"")"),63970)</f>
        <v>63970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IFERROR(__xludf.DUMMYFUNCTION("IMPORTRANGE(""https://docs.google.com/spreadsheets/d/11923uPwbBZFjjGgGUA6NLw09EwE0CqkOc4q9oUmW1yo/edit?usp=sharing"",""อุทัยธานี!M252"")"),156000)</f>
        <v>156000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IFERROR(__xludf.DUMMYFUNCTION("IMPORTRANGE(""https://docs.google.com/spreadsheets/d/11923uPwbBZFjjGgGUA6NLw09EwE0CqkOc4q9oUmW1yo/edit?usp=sharing"",""อุทัยธานี!J270"")"),70)</f>
        <v>70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IFERROR(__xludf.DUMMYFUNCTION("IMPORTRANGE(""https://docs.google.com/spreadsheets/d/11923uPwbBZFjjGgGUA6NLw09EwE0CqkOc4q9oUmW1yo/edit?usp=sharing"",""อุทัยธานี!M275"")"),629462)</f>
        <v>629462</v>
      </c>
      <c r="O380" s="372">
        <f ca="1">+IF(L380&gt;0,N380*100/L380,0)</f>
        <v>61.200754482168556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IFERROR(__xludf.DUMMYFUNCTION("IMPORTRANGE(""https://docs.google.com/spreadsheets/d/11923uPwbBZFjjGgGUA6NLw09EwE0CqkOc4q9oUmW1yo/edit?usp=sharing"",""อุทัยธานี!M278"")"),629462)</f>
        <v>629462</v>
      </c>
      <c r="O383" s="165">
        <f t="shared" ca="1" si="109"/>
        <v>61.200754482168556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IFERROR(__xludf.DUMMYFUNCTION("IMPORTRANGE(""https://docs.google.com/spreadsheets/d/11923uPwbBZFjjGgGUA6NLw09EwE0CqkOc4q9oUmW1yo/edit?usp=sharing"",""อุทัยธานี!M280"")"),629462)</f>
        <v>629462</v>
      </c>
      <c r="O385" s="168">
        <f t="shared" ca="1" si="109"/>
        <v>61.200754482168556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IFERROR(__xludf.DUMMYFUNCTION("IMPORTRANGE(""https://docs.google.com/spreadsheets/d/11923uPwbBZFjjGgGUA6NLw09EwE0CqkOc4q9oUmW1yo/edit?usp=sharing"",""อุทัยธานี!M282"")"),256000)</f>
        <v>256000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IFERROR(__xludf.DUMMYFUNCTION("IMPORTRANGE(""https://docs.google.com/spreadsheets/d/11923uPwbBZFjjGgGUA6NLw09EwE0CqkOc4q9oUmW1yo/edit?usp=sharing"",""อุทัยธานี!M283"")"),125942)</f>
        <v>125942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IFERROR(__xludf.DUMMYFUNCTION("IMPORTRANGE(""https://docs.google.com/spreadsheets/d/11923uPwbBZFjjGgGUA6NLw09EwE0CqkOc4q9oUmW1yo/edit?usp=sharing"",""อุทัยธานี!M296"")"),167224)</f>
        <v>167224</v>
      </c>
      <c r="O401" s="372">
        <f ca="1">+IF(L401&gt;0,N401*100/L401,0)</f>
        <v>93.998875772906132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IFERROR(__xludf.DUMMYFUNCTION("IMPORTRANGE(""https://docs.google.com/spreadsheets/d/11923uPwbBZFjjGgGUA6NLw09EwE0CqkOc4q9oUmW1yo/edit?usp=sharing"",""อุทัยธานี!M299"")"),167224)</f>
        <v>167224</v>
      </c>
      <c r="O404" s="168">
        <f t="shared" ca="1" si="112"/>
        <v>93.998875772906132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IFERROR(__xludf.DUMMYFUNCTION("IMPORTRANGE(""https://docs.google.com/spreadsheets/d/11923uPwbBZFjjGgGUA6NLw09EwE0CqkOc4q9oUmW1yo/edit?usp=sharing"",""อุทัยธานี!M301"")"),167224)</f>
        <v>167224</v>
      </c>
      <c r="O406" s="168">
        <f t="shared" ca="1" si="112"/>
        <v>93.998875772906132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IFERROR(__xludf.DUMMYFUNCTION("IMPORTRANGE(""https://docs.google.com/spreadsheets/d/11923uPwbBZFjjGgGUA6NLw09EwE0CqkOc4q9oUmW1yo/edit?usp=sharing"",""อุทัยธานี!M305"")"),19224)</f>
        <v>19224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IFERROR(__xludf.DUMMYFUNCTION("IMPORTRANGE(""https://docs.google.com/spreadsheets/d/11923uPwbBZFjjGgGUA6NLw09EwE0CqkOc4q9oUmW1yo/edit?usp=sharing"",""อุทัยธานี!M330"")"),63750)</f>
        <v>63750</v>
      </c>
      <c r="O435" s="411">
        <f t="shared" ref="O435:O439" ca="1" si="114">+IF(L435&gt;0,N435*100/L435,0)</f>
        <v>72.443181818181813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IFERROR(__xludf.DUMMYFUNCTION("IMPORTRANGE(""https://docs.google.com/spreadsheets/d/11923uPwbBZFjjGgGUA6NLw09EwE0CqkOc4q9oUmW1yo/edit?usp=sharing"",""อุทัยธานี!M332"")"),63750)</f>
        <v>63750</v>
      </c>
      <c r="O437" s="168">
        <f t="shared" ca="1" si="114"/>
        <v>72.443181818181813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IFERROR(__xludf.DUMMYFUNCTION("IMPORTRANGE(""https://docs.google.com/spreadsheets/d/11923uPwbBZFjjGgGUA6NLw09EwE0CqkOc4q9oUmW1yo/edit?usp=sharing"",""อุทัยธานี!M334"")"),63750)</f>
        <v>63750</v>
      </c>
      <c r="O439" s="168">
        <f t="shared" ca="1" si="114"/>
        <v>72.443181818181813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IFERROR(__xludf.DUMMYFUNCTION("IMPORTRANGE(""https://docs.google.com/spreadsheets/d/11923uPwbBZFjjGgGUA6NLw09EwE0CqkOc4q9oUmW1yo/edit?usp=sharing"",""อุทัยธานี!M338"")"),28450)</f>
        <v>28450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IFERROR(__xludf.DUMMYFUNCTION("IMPORTRANGE(""https://docs.google.com/spreadsheets/d/11923uPwbBZFjjGgGUA6NLw09EwE0CqkOc4q9oUmW1yo/edit?usp=sharing"",""อุทัยธานี!L350"")"),320487)</f>
        <v>320487</v>
      </c>
      <c r="M455" s="372"/>
      <c r="N455" s="372">
        <f ca="1">IFERROR(__xludf.DUMMYFUNCTION("IMPORTRANGE(""https://docs.google.com/spreadsheets/d/11923uPwbBZFjjGgGUA6NLw09EwE0CqkOc4q9oUmW1yo/edit?usp=sharing"",""อุทัยธานี!M350"")"),177247.53)</f>
        <v>177247.53</v>
      </c>
      <c r="O455" s="372">
        <f t="shared" ref="O455:O459" ca="1" si="116">+IF(L455&gt;0,N455*100/L455,0)</f>
        <v>55.305684785966356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IFERROR(__xludf.DUMMYFUNCTION("IMPORTRANGE(""https://docs.google.com/spreadsheets/d/11923uPwbBZFjjGgGUA6NLw09EwE0CqkOc4q9oUmW1yo/edit?usp=sharing"",""อุทัยธานี!L352"")"),320487)</f>
        <v>320487</v>
      </c>
      <c r="M457" s="165"/>
      <c r="N457" s="168">
        <f ca="1">IFERROR(__xludf.DUMMYFUNCTION("IMPORTRANGE(""https://docs.google.com/spreadsheets/d/11923uPwbBZFjjGgGUA6NLw09EwE0CqkOc4q9oUmW1yo/edit?usp=sharing"",""อุทัยธานี!M352"")"),177247.53)</f>
        <v>177247.53</v>
      </c>
      <c r="O457" s="168">
        <f t="shared" ca="1" si="116"/>
        <v>55.305684785966356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IFERROR(__xludf.DUMMYFUNCTION("IMPORTRANGE(""https://docs.google.com/spreadsheets/d/11923uPwbBZFjjGgGUA6NLw09EwE0CqkOc4q9oUmW1yo/edit?usp=sharing"",""อุทัยธานี!L354"")"),320487)</f>
        <v>320487</v>
      </c>
      <c r="M459" s="168"/>
      <c r="N459" s="168">
        <f ca="1">IFERROR(__xludf.DUMMYFUNCTION("IMPORTRANGE(""https://docs.google.com/spreadsheets/d/11923uPwbBZFjjGgGUA6NLw09EwE0CqkOc4q9oUmW1yo/edit?usp=sharing"",""อุทัยธานี!M354"")"),177247.53)</f>
        <v>177247.53</v>
      </c>
      <c r="O459" s="168">
        <f t="shared" ca="1" si="116"/>
        <v>55.305684785966356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IFERROR(__xludf.DUMMYFUNCTION("IMPORTRANGE(""https://docs.google.com/spreadsheets/d/11923uPwbBZFjjGgGUA6NLw09EwE0CqkOc4q9oUmW1yo/edit?usp=sharing"",""อุทัยธานี!M358"")"),177247.53)</f>
        <v>177247.53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IFERROR(__xludf.DUMMYFUNCTION("IMPORTRANGE(""https://docs.google.com/spreadsheets/d/11923uPwbBZFjjGgGUA6NLw09EwE0CqkOc4q9oUmW1yo/edit?usp=sharing"",""อุทัยธานี!J378"")"),18539)</f>
        <v>18539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IFERROR(__xludf.DUMMYFUNCTION("IMPORTRANGE(""https://docs.google.com/spreadsheets/d/11923uPwbBZFjjGgGUA6NLw09EwE0CqkOc4q9oUmW1yo/edit?usp=sharing"",""อุทัยธานี!J379"")"),2203)</f>
        <v>2203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IFERROR(__xludf.DUMMYFUNCTION("IMPORTRANGE(""https://docs.google.com/spreadsheets/d/11923uPwbBZFjjGgGUA6NLw09EwE0CqkOc4q9oUmW1yo/edit?usp=sharing"",""อุทัยธานี!J380"")"),225)</f>
        <v>225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IFERROR(__xludf.DUMMYFUNCTION("IMPORTRANGE(""https://docs.google.com/spreadsheets/d/11923uPwbBZFjjGgGUA6NLw09EwE0CqkOc4q9oUmW1yo/edit?usp=sharing"",""อุทัยธานี!J381"")"),17)</f>
        <v>17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IFERROR(__xludf.DUMMYFUNCTION("IMPORTRANGE(""https://docs.google.com/spreadsheets/d/11923uPwbBZFjjGgGUA6NLw09EwE0CqkOc4q9oUmW1yo/edit?usp=sharing"",""อุทัยธานี!J382"")"),1098)</f>
        <v>1098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IFERROR(__xludf.DUMMYFUNCTION("IMPORTRANGE(""https://docs.google.com/spreadsheets/d/11923uPwbBZFjjGgGUA6NLw09EwE0CqkOc4q9oUmW1yo/edit?usp=sharing"",""อุทัยธานี!J383"")"),115)</f>
        <v>115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IFERROR(__xludf.DUMMYFUNCTION("IMPORTRANGE(""https://docs.google.com/spreadsheets/d/11923uPwbBZFjjGgGUA6NLw09EwE0CqkOc4q9oUmW1yo/edit?usp=sharing"",""อุทัยธานี!J384"")"),1094)</f>
        <v>1094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IFERROR(__xludf.DUMMYFUNCTION("IMPORTRANGE(""https://docs.google.com/spreadsheets/d/11923uPwbBZFjjGgGUA6NLw09EwE0CqkOc4q9oUmW1yo/edit?usp=sharing"",""อุทัยธานี!J385"")"),114)</f>
        <v>114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IFERROR(__xludf.DUMMYFUNCTION("IMPORTRANGE(""https://docs.google.com/spreadsheets/d/11923uPwbBZFjjGgGUA6NLw09EwE0CqkOc4q9oUmW1yo/edit?usp=sharing"",""อุทัยธานี!J386"")"),4)</f>
        <v>4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IFERROR(__xludf.DUMMYFUNCTION("IMPORTRANGE(""https://docs.google.com/spreadsheets/d/11923uPwbBZFjjGgGUA6NLw09EwE0CqkOc4q9oUmW1yo/edit?usp=sharing"",""อุทัยธานี!J388"")"),4172)</f>
        <v>4172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IFERROR(__xludf.DUMMYFUNCTION("IMPORTRANGE(""https://docs.google.com/spreadsheets/d/11923uPwbBZFjjGgGUA6NLw09EwE0CqkOc4q9oUmW1yo/edit?usp=sharing"",""อุทัยธานี!J389"")"),265)</f>
        <v>265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IFERROR(__xludf.DUMMYFUNCTION("IMPORTRANGE(""https://docs.google.com/spreadsheets/d/11923uPwbBZFjjGgGUA6NLw09EwE0CqkOc4q9oUmW1yo/edit?usp=sharing"",""อุทัยธานี!J392"")"),7374)</f>
        <v>7374</v>
      </c>
      <c r="K497" s="444">
        <f t="shared" ca="1" si="117"/>
        <v>100.01356300013563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IFERROR(__xludf.DUMMYFUNCTION("IMPORTRANGE(""https://docs.google.com/spreadsheets/d/11923uPwbBZFjjGgGUA6NLw09EwE0CqkOc4q9oUmW1yo/edit?usp=sharing"",""อุทัยธานี!J393"")"),7374)</f>
        <v>7374</v>
      </c>
      <c r="K498" s="163">
        <f t="shared" ca="1" si="117"/>
        <v>100.01356300013563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IFERROR(__xludf.DUMMYFUNCTION("IMPORTRANGE(""https://docs.google.com/spreadsheets/d/11923uPwbBZFjjGgGUA6NLw09EwE0CqkOc4q9oUmW1yo/edit?usp=sharing"",""อุทัยธานี!J394"")"),412)</f>
        <v>412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IFERROR(__xludf.DUMMYFUNCTION("IMPORTRANGE(""https://docs.google.com/spreadsheets/d/11923uPwbBZFjjGgGUA6NLw09EwE0CqkOc4q9oUmW1yo/edit?usp=sharing"",""อุทัยธานี!J395"")"),7139)</f>
        <v>7139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IFERROR(__xludf.DUMMYFUNCTION("IMPORTRANGE(""https://docs.google.com/spreadsheets/d/11923uPwbBZFjjGgGUA6NLw09EwE0CqkOc4q9oUmW1yo/edit?usp=sharing"",""อุทัยธานี!J396"")"),397)</f>
        <v>397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IFERROR(__xludf.DUMMYFUNCTION("IMPORTRANGE(""https://docs.google.com/spreadsheets/d/11923uPwbBZFjjGgGUA6NLw09EwE0CqkOc4q9oUmW1yo/edit?usp=sharing"",""อุทัยธานี!J397"")"),2661)</f>
        <v>2661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IFERROR(__xludf.DUMMYFUNCTION("IMPORTRANGE(""https://docs.google.com/spreadsheets/d/11923uPwbBZFjjGgGUA6NLw09EwE0CqkOc4q9oUmW1yo/edit?usp=sharing"",""อุทัยธานี!J398"")"),161)</f>
        <v>161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IFERROR(__xludf.DUMMYFUNCTION("IMPORTRANGE(""https://docs.google.com/spreadsheets/d/11923uPwbBZFjjGgGUA6NLw09EwE0CqkOc4q9oUmW1yo/edit?usp=sharing"",""อุทัยธานี!J399"")"),4452)</f>
        <v>4452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IFERROR(__xludf.DUMMYFUNCTION("IMPORTRANGE(""https://docs.google.com/spreadsheets/d/11923uPwbBZFjjGgGUA6NLw09EwE0CqkOc4q9oUmW1yo/edit?usp=sharing"",""อุทัยธานี!J400"")"),235)</f>
        <v>235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IFERROR(__xludf.DUMMYFUNCTION("IMPORTRANGE(""https://docs.google.com/spreadsheets/d/11923uPwbBZFjjGgGUA6NLw09EwE0CqkOc4q9oUmW1yo/edit?usp=sharing"",""อุทัยธานี!J403"")"),143)</f>
        <v>143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IFERROR(__xludf.DUMMYFUNCTION("IMPORTRANGE(""https://docs.google.com/spreadsheets/d/11923uPwbBZFjjGgGUA6NLw09EwE0CqkOc4q9oUmW1yo/edit?usp=sharing"",""อุทัยธานี!J404"")"),10)</f>
        <v>10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IFERROR(__xludf.DUMMYFUNCTION("IMPORTRANGE(""https://docs.google.com/spreadsheets/d/11923uPwbBZFjjGgGUA6NLw09EwE0CqkOc4q9oUmW1yo/edit?usp=sharing"",""อุทัยธานี!J405"")"),85)</f>
        <v>85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IFERROR(__xludf.DUMMYFUNCTION("IMPORTRANGE(""https://docs.google.com/spreadsheets/d/11923uPwbBZFjjGgGUA6NLw09EwE0CqkOc4q9oUmW1yo/edit?usp=sharing"",""อุทัยธานี!J406"")"),6)</f>
        <v>6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IFERROR(__xludf.DUMMYFUNCTION("IMPORTRANGE(""https://docs.google.com/spreadsheets/d/11923uPwbBZFjjGgGUA6NLw09EwE0CqkOc4q9oUmW1yo/edit?usp=sharing"",""อุทัยธานี!J409"")"),92)</f>
        <v>92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IFERROR(__xludf.DUMMYFUNCTION("IMPORTRANGE(""https://docs.google.com/spreadsheets/d/11923uPwbBZFjjGgGUA6NLw09EwE0CqkOc4q9oUmW1yo/edit?usp=sharing"",""อุทัยธานี!J410"")"),5)</f>
        <v>5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IFERROR(__xludf.DUMMYFUNCTION("IMPORTRANGE(""https://docs.google.com/spreadsheets/d/11923uPwbBZFjjGgGUA6NLw09EwE0CqkOc4q9oUmW1yo/edit?usp=sharing"",""อุทัยธานี!M428"")"),36040)</f>
        <v>36040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IFERROR(__xludf.DUMMYFUNCTION("IMPORTRANGE(""https://docs.google.com/spreadsheets/d/11923uPwbBZFjjGgGUA6NLw09EwE0CqkOc4q9oUmW1yo/edit?usp=sharing"",""อุทัยธานี!M430"")"),36040)</f>
        <v>36040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IFERROR(__xludf.DUMMYFUNCTION("IMPORTRANGE(""https://docs.google.com/spreadsheets/d/11923uPwbBZFjjGgGUA6NLw09EwE0CqkOc4q9oUmW1yo/edit?usp=sharing"",""อุทัยธานี!M432"")"),36040)</f>
        <v>36040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IFERROR(__xludf.DUMMYFUNCTION("IMPORTRANGE(""https://docs.google.com/spreadsheets/d/11923uPwbBZFjjGgGUA6NLw09EwE0CqkOc4q9oUmW1yo/edit?usp=sharing"",""อุทัยธานี!J459"")"),7793)</f>
        <v>7793</v>
      </c>
      <c r="K564" s="371">
        <f ca="1">IF(I564&gt;0,J564*100/I564,0)</f>
        <v>502.77419354838707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IFERROR(__xludf.DUMMYFUNCTION("IMPORTRANGE(""https://docs.google.com/spreadsheets/d/11923uPwbBZFjjGgGUA6NLw09EwE0CqkOc4q9oUmW1yo/edit?usp=sharing"",""อุทัยธานี!M459"")"),136880)</f>
        <v>136880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IFERROR(__xludf.DUMMYFUNCTION("IMPORTRANGE(""https://docs.google.com/spreadsheets/d/11923uPwbBZFjjGgGUA6NLw09EwE0CqkOc4q9oUmW1yo/edit?usp=sharing"",""อุทัยธานี!M461"")"),136880)</f>
        <v>136880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IFERROR(__xludf.DUMMYFUNCTION("IMPORTRANGE(""https://docs.google.com/spreadsheets/d/11923uPwbBZFjjGgGUA6NLw09EwE0CqkOc4q9oUmW1yo/edit?usp=sharing"",""อุทัยธานี!M463"")"),136880)</f>
        <v>136880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IFERROR(__xludf.DUMMYFUNCTION("IMPORTRANGE(""https://docs.google.com/spreadsheets/d/11923uPwbBZFjjGgGUA6NLw09EwE0CqkOc4q9oUmW1yo/edit?usp=sharing"",""อุทัยธานี!M466"")"),94958.33)</f>
        <v>94958.33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IFERROR(__xludf.DUMMYFUNCTION("IMPORTRANGE(""https://docs.google.com/spreadsheets/d/11923uPwbBZFjjGgGUA6NLw09EwE0CqkOc4q9oUmW1yo/edit?usp=sharing"",""อุทัยธานี!M467"")"),41921.67)</f>
        <v>41921.67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IFERROR(__xludf.DUMMYFUNCTION("IMPORTRANGE(""https://docs.google.com/spreadsheets/d/11923uPwbBZFjjGgGUA6NLw09EwE0CqkOc4q9oUmW1yo/edit?usp=sharing"",""อุทัยธานี!J468"")"),7793)</f>
        <v>7793</v>
      </c>
      <c r="K573" s="201">
        <f ca="1">IF(I573&gt;0,J573*100/I573,0)</f>
        <v>502.77419354838707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IFERROR(__xludf.DUMMYFUNCTION("IMPORTRANGE(""https://docs.google.com/spreadsheets/d/11923uPwbBZFjjGgGUA6NLw09EwE0CqkOc4q9oUmW1yo/edit?usp=sharing"",""อุทัยธานี!J471"")"),717)</f>
        <v>717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IFERROR(__xludf.DUMMYFUNCTION("IMPORTRANGE(""https://docs.google.com/spreadsheets/d/11923uPwbBZFjjGgGUA6NLw09EwE0CqkOc4q9oUmW1yo/edit?usp=sharing"",""อุทัยธานี!J472"")"),7076)</f>
        <v>7076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IFERROR(__xludf.DUMMYFUNCTION("IMPORTRANGE(""https://docs.google.com/spreadsheets/d/11923uPwbBZFjjGgGUA6NLw09EwE0CqkOc4q9oUmW1yo/edit?usp=sharing"",""อุทัยธานี!J475"")"),10)</f>
        <v>10</v>
      </c>
      <c r="K580" s="371">
        <f ca="1">IF(I580&gt;0,J580*100/I580,0)</f>
        <v>142.85714285714286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IFERROR(__xludf.DUMMYFUNCTION("IMPORTRANGE(""https://docs.google.com/spreadsheets/d/11923uPwbBZFjjGgGUA6NLw09EwE0CqkOc4q9oUmW1yo/edit?usp=sharing"",""อุทัยธานี!M475"")"),78183)</f>
        <v>78183</v>
      </c>
      <c r="O580" s="372">
        <f t="shared" ref="O580:O584" ca="1" si="124">+IF(L580&gt;0,N580*100/L580,0)</f>
        <v>69.895491565123322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IFERROR(__xludf.DUMMYFUNCTION("IMPORTRANGE(""https://docs.google.com/spreadsheets/d/11923uPwbBZFjjGgGUA6NLw09EwE0CqkOc4q9oUmW1yo/edit?usp=sharing"",""อุทัยธานี!M477"")"),78183)</f>
        <v>78183</v>
      </c>
      <c r="O582" s="168">
        <f t="shared" ca="1" si="124"/>
        <v>69.895491565123322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IFERROR(__xludf.DUMMYFUNCTION("IMPORTRANGE(""https://docs.google.com/spreadsheets/d/11923uPwbBZFjjGgGUA6NLw09EwE0CqkOc4q9oUmW1yo/edit?usp=sharing"",""อุทัยธานี!M479"")"),78183)</f>
        <v>78183</v>
      </c>
      <c r="O584" s="168">
        <f t="shared" ca="1" si="124"/>
        <v>69.895491565123322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IFERROR(__xludf.DUMMYFUNCTION("IMPORTRANGE(""https://docs.google.com/spreadsheets/d/11923uPwbBZFjjGgGUA6NLw09EwE0CqkOc4q9oUmW1yo/edit?usp=sharing"",""อุทัยธานี!M483"")"),78183)</f>
        <v>78183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IFERROR(__xludf.DUMMYFUNCTION("IMPORTRANGE(""https://docs.google.com/spreadsheets/d/11923uPwbBZFjjGgGUA6NLw09EwE0CqkOc4q9oUmW1yo/edit?usp=sharing"",""อุทัยธานี!J486"")"),19)</f>
        <v>19</v>
      </c>
      <c r="K591" s="163">
        <f t="shared" ca="1" si="125"/>
        <v>271.42857142857144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IFERROR(__xludf.DUMMYFUNCTION("IMPORTRANGE(""https://docs.google.com/spreadsheets/d/11923uPwbBZFjjGgGUA6NLw09EwE0CqkOc4q9oUmW1yo/edit?usp=sharing"",""อุทัยธานี!J487"")"),18.21)</f>
        <v>18.21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IFERROR(__xludf.DUMMYFUNCTION("IMPORTRANGE(""https://docs.google.com/spreadsheets/d/11923uPwbBZFjjGgGUA6NLw09EwE0CqkOc4q9oUmW1yo/edit?usp=sharing"",""อุทัยธานี!J488"")"),13)</f>
        <v>13</v>
      </c>
      <c r="K593" s="163">
        <f t="shared" ca="1" si="125"/>
        <v>185.71428571428572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IFERROR(__xludf.DUMMYFUNCTION("IMPORTRANGE(""https://docs.google.com/spreadsheets/d/11923uPwbBZFjjGgGUA6NLw09EwE0CqkOc4q9oUmW1yo/edit?usp=sharing"",""อุทัยธานี!J489"")"),12.27)</f>
        <v>12.27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IFERROR(__xludf.DUMMYFUNCTION("IMPORTRANGE(""https://docs.google.com/spreadsheets/d/11923uPwbBZFjjGgGUA6NLw09EwE0CqkOc4q9oUmW1yo/edit?usp=sharing"",""อุทัยธานี!J490"")"),10)</f>
        <v>10</v>
      </c>
      <c r="K595" s="163">
        <f t="shared" ca="1" si="125"/>
        <v>142.85714285714286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IFERROR(__xludf.DUMMYFUNCTION("IMPORTRANGE(""https://docs.google.com/spreadsheets/d/11923uPwbBZFjjGgGUA6NLw09EwE0CqkOc4q9oUmW1yo/edit?usp=sharing"",""อุทัยธานี!J491"")"),9.01)</f>
        <v>9.01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IFERROR(__xludf.DUMMYFUNCTION("IMPORTRANGE(""https://docs.google.com/spreadsheets/d/11923uPwbBZFjjGgGUA6NLw09EwE0CqkOc4q9oUmW1yo/edit?usp=sharing"",""อุทัยธานี!L492"")"),5800)</f>
        <v>5800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IFERROR(__xludf.DUMMYFUNCTION("IMPORTRANGE(""https://docs.google.com/spreadsheets/d/11923uPwbBZFjjGgGUA6NLw09EwE0CqkOc4q9oUmW1yo/edit?usp=sharing"",""อุทัยธานี!L494"")"),5800)</f>
        <v>5800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IFERROR(__xludf.DUMMYFUNCTION("IMPORTRANGE(""https://docs.google.com/spreadsheets/d/11923uPwbBZFjjGgGUA6NLw09EwE0CqkOc4q9oUmW1yo/edit?usp=sharing"",""อุทัยธานี!L496"")"),5800)</f>
        <v>5800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IFERROR(__xludf.DUMMYFUNCTION("IMPORTRANGE(""https://docs.google.com/spreadsheets/d/11923uPwbBZFjjGgGUA6NLw09EwE0CqkOc4q9oUmW1yo/edit?usp=sharing"",""อุทัยธานี!J523"")"),1527272.57)</f>
        <v>1527272.57</v>
      </c>
      <c r="K628" s="342">
        <f t="shared" ref="K628:K635" ca="1" si="129">IF(I628&gt;0,J628*100/I628,0)</f>
        <v>94.199313871527679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IFERROR(__xludf.DUMMYFUNCTION("IMPORTRANGE(""https://docs.google.com/spreadsheets/d/11923uPwbBZFjjGgGUA6NLw09EwE0CqkOc4q9oUmW1yo/edit?usp=sharing"",""อุทัยธานี!J524"")"),110)</f>
        <v>110</v>
      </c>
      <c r="K629" s="342">
        <f t="shared" ca="1" si="129"/>
        <v>101.85185185185185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IFERROR(__xludf.DUMMYFUNCTION("IMPORTRANGE(""https://docs.google.com/spreadsheets/d/11923uPwbBZFjjGgGUA6NLw09EwE0CqkOc4q9oUmW1yo/edit?usp=sharing"",""อุทัยธานี!J525"")"),2925344.14)</f>
        <v>2925344.14</v>
      </c>
      <c r="K630" s="342">
        <f t="shared" ca="1" si="129"/>
        <v>23.792090737632481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IFERROR(__xludf.DUMMYFUNCTION("IMPORTRANGE(""https://docs.google.com/spreadsheets/d/11923uPwbBZFjjGgGUA6NLw09EwE0CqkOc4q9oUmW1yo/edit?usp=sharing"",""อุทัยธานี!J526"")"),507)</f>
        <v>507</v>
      </c>
      <c r="K631" s="342">
        <f t="shared" ca="1" si="129"/>
        <v>74.778761061946909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IFERROR(__xludf.DUMMYFUNCTION("IMPORTRANGE(""https://docs.google.com/spreadsheets/d/11923uPwbBZFjjGgGUA6NLw09EwE0CqkOc4q9oUmW1yo/edit?usp=sharing"",""อุทัยธานี!J527"")"),1789844.77)</f>
        <v>1789844.77</v>
      </c>
      <c r="K632" s="342">
        <f t="shared" ca="1" si="129"/>
        <v>44.957736326437605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IFERROR(__xludf.DUMMYFUNCTION("IMPORTRANGE(""https://docs.google.com/spreadsheets/d/11923uPwbBZFjjGgGUA6NLw09EwE0CqkOc4q9oUmW1yo/edit?usp=sharing"",""อุทัยธานี!J528"")"),212)</f>
        <v>212</v>
      </c>
      <c r="K633" s="342">
        <f t="shared" ca="1" si="129"/>
        <v>85.483870967741936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IFERROR(__xludf.DUMMYFUNCTION("IMPORTRANGE(""https://docs.google.com/spreadsheets/d/11923uPwbBZFjjGgGUA6NLw09EwE0CqkOc4q9oUmW1yo/edit?usp=sharing"",""อุทัยธานี!I530"")"),96)</f>
        <v>96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104.16666666666667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38160</v>
      </c>
      <c r="O636" s="510">
        <f t="shared" ref="O636:O640" ca="1" si="130">+IF(L636&gt;0,N636*100/L636,0)</f>
        <v>100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38160</v>
      </c>
      <c r="O638" s="522">
        <f t="shared" ca="1" si="130"/>
        <v>100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38160</v>
      </c>
      <c r="O640" s="522">
        <f t="shared" ca="1" si="130"/>
        <v>100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38160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IFERROR(__xludf.DUMMYFUNCTION("IMPORTRANGE(""https://docs.google.com/spreadsheets/d/11923uPwbBZFjjGgGUA6NLw09EwE0CqkOc4q9oUmW1yo/edit?usp=sharing"",""อุทัยธานี!J545"")"),65.78)</f>
        <v>65.78</v>
      </c>
      <c r="K650" s="537">
        <f t="shared" ca="1" si="131"/>
        <v>57.2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IFERROR(__xludf.DUMMYFUNCTION("IMPORTRANGE(""https://docs.google.com/spreadsheets/d/11923uPwbBZFjjGgGUA6NLw09EwE0CqkOc4q9oUmW1yo/edit?usp=sharing"",""อุทัยธานี!M545"")"),575)</f>
        <v>575</v>
      </c>
      <c r="O650" s="537">
        <f t="shared" ca="1" si="132"/>
        <v>100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477</v>
      </c>
      <c r="K651" s="537">
        <f t="shared" ca="1" si="131"/>
        <v>257.83783783783781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IFERROR(__xludf.DUMMYFUNCTION("IMPORTRANGE(""https://docs.google.com/spreadsheets/d/11923uPwbBZFjjGgGUA6NLw09EwE0CqkOc4q9oUmW1yo/edit?usp=sharing"",""อุทัยธานี!M546"")"),4625)</f>
        <v>4625</v>
      </c>
      <c r="O651" s="537">
        <f t="shared" ca="1" si="132"/>
        <v>100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IFERROR(__xludf.DUMMYFUNCTION("IMPORTRANGE(""https://docs.google.com/spreadsheets/d/11923uPwbBZFjjGgGUA6NLw09EwE0CqkOc4q9oUmW1yo/edit?usp=sharing"",""อุทัยธานี!J547"")"),14)</f>
        <v>14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IFERROR(__xludf.DUMMYFUNCTION("IMPORTRANGE(""https://docs.google.com/spreadsheets/d/11923uPwbBZFjjGgGUA6NLw09EwE0CqkOc4q9oUmW1yo/edit?usp=sharing"",""อุทัยธานี!J548"")"),477)</f>
        <v>477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IFERROR(__xludf.DUMMYFUNCTION("IMPORTRANGE(""https://docs.google.com/spreadsheets/d/11923uPwbBZFjjGgGUA6NLw09EwE0CqkOc4q9oUmW1yo/edit?usp=sharing"",""อุทัยธานี!J550"")"),24)</f>
        <v>24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IFERROR(__xludf.DUMMYFUNCTION("IMPORTRANGE(""https://docs.google.com/spreadsheets/d/11923uPwbBZFjjGgGUA6NLw09EwE0CqkOc4q9oUmW1yo/edit?usp=sharing"",""อุทัยธานี!J551"")"),28)</f>
        <v>28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IFERROR(__xludf.DUMMYFUNCTION("IMPORTRANGE(""https://docs.google.com/spreadsheets/d/11923uPwbBZFjjGgGUA6NLw09EwE0CqkOc4q9oUmW1yo/edit?usp=sharing"",""อุทัยธานี!J552"")"),477)</f>
        <v>477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IFERROR(__xludf.DUMMYFUNCTION("IMPORTRANGE(""https://docs.google.com/spreadsheets/d/11923uPwbBZFjjGgGUA6NLw09EwE0CqkOc4q9oUmW1yo/edit?usp=sharing"",""อุทัยธานี!J556"")"),33)</f>
        <v>33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IFERROR(__xludf.DUMMYFUNCTION("IMPORTRANGE(""https://docs.google.com/spreadsheets/d/11923uPwbBZFjjGgGUA6NLw09EwE0CqkOc4q9oUmW1yo/edit?usp=sharing"",""อุทัยธานี!M556"")"),19920)</f>
        <v>19920</v>
      </c>
      <c r="O661" s="537">
        <f ca="1">IF(L661&gt;0,N661*100/L661,0)</f>
        <v>100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IFERROR(__xludf.DUMMYFUNCTION("IMPORTRANGE(""https://docs.google.com/spreadsheets/d/11923uPwbBZFjjGgGUA6NLw09EwE0CqkOc4q9oUmW1yo/edit?usp=sharing"",""อุทัยธานี!J557"")"),34)</f>
        <v>34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IFERROR(__xludf.DUMMYFUNCTION("IMPORTRANGE(""https://docs.google.com/spreadsheets/d/11923uPwbBZFjjGgGUA6NLw09EwE0CqkOc4q9oUmW1yo/edit?usp=sharing"",""อุทัยธานี!J558"")"),584.99)</f>
        <v>584.99</v>
      </c>
      <c r="K663" s="537">
        <f ca="1">IF(I663&gt;0,J663*100/I663,0)</f>
        <v>117.46787148594377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IFERROR(__xludf.DUMMYFUNCTION("IMPORTRANGE(""https://docs.google.com/spreadsheets/d/11923uPwbBZFjjGgGUA6NLw09EwE0CqkOc4q9oUmW1yo/edit?usp=sharing"",""อุทัยธานี!J560"")"),18)</f>
        <v>18</v>
      </c>
      <c r="K665" s="537">
        <f ca="1">IF(I665&gt;0,J665*100/I665,0)</f>
        <v>300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IFERROR(__xludf.DUMMYFUNCTION("IMPORTRANGE(""https://docs.google.com/spreadsheets/d/11923uPwbBZFjjGgGUA6NLw09EwE0CqkOc4q9oUmW1yo/edit?usp=sharing"",""อุทัยธานี!M560"")"),720)</f>
        <v>720</v>
      </c>
      <c r="O665" s="537">
        <f ca="1">IF(L665&gt;0,N665*100/L665,0)</f>
        <v>100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IFERROR(__xludf.DUMMYFUNCTION("IMPORTRANGE(""https://docs.google.com/spreadsheets/d/11923uPwbBZFjjGgGUA6NLw09EwE0CqkOc4q9oUmW1yo/edit?usp=sharing"",""อุทัยธานี!J561"")"),18)</f>
        <v>18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IFERROR(__xludf.DUMMYFUNCTION("IMPORTRANGE(""https://docs.google.com/spreadsheets/d/11923uPwbBZFjjGgGUA6NLw09EwE0CqkOc4q9oUmW1yo/edit?usp=sharing"",""อุทัยธานี!J562"")"),351.65)</f>
        <v>351.65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IFERROR(__xludf.DUMMYFUNCTION("IMPORTRANGE(""https://docs.google.com/spreadsheets/d/11923uPwbBZFjjGgGUA6NLw09EwE0CqkOc4q9oUmW1yo/edit?usp=sharing"",""อุทัยธานี!M563"")"),5280)</f>
        <v>5280</v>
      </c>
      <c r="O668" s="537">
        <f ca="1">IF(L668&gt;0,N668*100/L668,0)</f>
        <v>100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111</v>
      </c>
      <c r="K671" s="537">
        <f ca="1">IF(I671&gt;0,J671*100/I671,0)</f>
        <v>126.13636363636364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IFERROR(__xludf.DUMMYFUNCTION("IMPORTRANGE(""https://docs.google.com/spreadsheets/d/11923uPwbBZFjjGgGUA6NLw09EwE0CqkOc4q9oUmW1yo/edit?usp=sharing"",""อุทัยธานี!M566"")"),7040)</f>
        <v>7040</v>
      </c>
      <c r="O671" s="537">
        <f ca="1">IF(L671&gt;0,N671*100/L671,0)</f>
        <v>100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IFERROR(__xludf.DUMMYFUNCTION("IMPORTRANGE(""https://docs.google.com/spreadsheets/d/11923uPwbBZFjjGgGUA6NLw09EwE0CqkOc4q9oUmW1yo/edit?usp=sharing"",""อุทัยธานี!J567"")"),1)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IFERROR(__xludf.DUMMYFUNCTION("IMPORTRANGE(""https://docs.google.com/spreadsheets/d/11923uPwbBZFjjGgGUA6NLw09EwE0CqkOc4q9oUmW1yo/edit?usp=sharing"",""อุทัยธานี!J568"")"),1)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IFERROR(__xludf.DUMMYFUNCTION("IMPORTRANGE(""https://docs.google.com/spreadsheets/d/11923uPwbBZFjjGgGUA6NLw09EwE0CqkOc4q9oUmW1yo/edit?usp=sharing"",""อุทัยธานี!J569"")"),23)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IFERROR(__xludf.DUMMYFUNCTION("IMPORTRANGE(""https://docs.google.com/spreadsheets/d/11923uPwbBZFjjGgGUA6NLw09EwE0CqkOc4q9oUmW1yo/edit?usp=sharing"",""อุทัยธานี!J570"")"),5)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IFERROR(__xludf.DUMMYFUNCTION("IMPORTRANGE(""https://docs.google.com/spreadsheets/d/11923uPwbBZFjjGgGUA6NLw09EwE0CqkOc4q9oUmW1yo/edit?usp=sharing"",""อุทัยธานี!J571"")"),5)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IFERROR(__xludf.DUMMYFUNCTION("IMPORTRANGE(""https://docs.google.com/spreadsheets/d/11923uPwbBZFjjGgGUA6NLw09EwE0CqkOc4q9oUmW1yo/edit?usp=sharing"",""อุทัยธานี!J572"")"),88)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7641635.5499999998</v>
      </c>
      <c r="M8" s="23">
        <f t="shared" ca="1" si="0"/>
        <v>4257799.55</v>
      </c>
      <c r="N8" s="23">
        <f t="shared" ca="1" si="0"/>
        <v>6069716.6799999997</v>
      </c>
      <c r="O8" s="22">
        <f t="shared" ref="O8:O16" ca="1" si="1">IF(L8&gt;0,N8*100/L8,0)</f>
        <v>79.429549345624054</v>
      </c>
      <c r="P8" s="22">
        <f t="shared" ref="P8:P16" ca="1" si="2">IF(M8&gt;0,N8*100/M8,0)</f>
        <v>142.55524734601468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7641635.5499999998</v>
      </c>
      <c r="M10" s="30">
        <f t="shared" ca="1" si="4"/>
        <v>4257799.55</v>
      </c>
      <c r="N10" s="30">
        <f t="shared" ca="1" si="4"/>
        <v>6069716.6799999997</v>
      </c>
      <c r="O10" s="29">
        <f t="shared" ca="1" si="1"/>
        <v>79.429549345624054</v>
      </c>
      <c r="P10" s="29">
        <f t="shared" ca="1" si="2"/>
        <v>142.55524734601468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7641635.5499999998</v>
      </c>
      <c r="M12" s="39">
        <f t="shared" ca="1" si="6"/>
        <v>4257799.55</v>
      </c>
      <c r="N12" s="39">
        <f t="shared" ca="1" si="6"/>
        <v>6069716.6799999997</v>
      </c>
      <c r="O12" s="39">
        <f t="shared" ca="1" si="1"/>
        <v>79.429549345624054</v>
      </c>
      <c r="P12" s="39">
        <f t="shared" ca="1" si="2"/>
        <v>142.55524734601468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2264864.5499999998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5376771</v>
      </c>
      <c r="M14" s="39">
        <f t="shared" si="8"/>
        <v>0</v>
      </c>
      <c r="N14" s="39">
        <f t="shared" ca="1" si="8"/>
        <v>1816239.2099999997</v>
      </c>
      <c r="O14" s="39">
        <f t="shared" ca="1" si="1"/>
        <v>33.779367021582281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4257799.55</v>
      </c>
      <c r="M18" s="23">
        <f t="shared" ca="1" si="11"/>
        <v>4257799.55</v>
      </c>
      <c r="N18" s="23">
        <f t="shared" ca="1" si="11"/>
        <v>4253477.47</v>
      </c>
      <c r="O18" s="22">
        <f t="shared" ref="O18:O20" ca="1" si="12">IF(L18&gt;0,N18*100/L18,0)</f>
        <v>99.898490289426618</v>
      </c>
      <c r="P18" s="22">
        <f t="shared" ref="P18:P26" ca="1" si="13">IF(M18&gt;0,N18*100/M18,0)</f>
        <v>99.898490289426618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4257799.55</v>
      </c>
      <c r="M20" s="30">
        <f t="shared" ca="1" si="15"/>
        <v>4257799.55</v>
      </c>
      <c r="N20" s="30">
        <f t="shared" ca="1" si="15"/>
        <v>4253477.47</v>
      </c>
      <c r="O20" s="29">
        <f t="shared" ca="1" si="12"/>
        <v>99.898490289426618</v>
      </c>
      <c r="P20" s="29">
        <f t="shared" ca="1" si="13"/>
        <v>99.898490289426618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4257799.55</v>
      </c>
      <c r="M22" s="42">
        <f t="shared" ca="1" si="18"/>
        <v>4257799.55</v>
      </c>
      <c r="N22" s="39">
        <f t="shared" ca="1" si="18"/>
        <v>4253477.47</v>
      </c>
      <c r="O22" s="39">
        <f t="shared" ca="1" si="17"/>
        <v>99.898490289426618</v>
      </c>
      <c r="P22" s="39">
        <f t="shared" ca="1" si="13"/>
        <v>99.898490289426618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2264864.5499999998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1992935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3383836</v>
      </c>
      <c r="M28" s="23">
        <f t="shared" si="23"/>
        <v>0</v>
      </c>
      <c r="N28" s="23">
        <f t="shared" ca="1" si="23"/>
        <v>1816239.2099999997</v>
      </c>
      <c r="O28" s="22">
        <f t="shared" ref="O28:O30" ca="1" si="24">IF(L28&gt;0,N28*100/L28,0)</f>
        <v>53.673972674798655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3383836</v>
      </c>
      <c r="M30" s="30">
        <f t="shared" si="27"/>
        <v>0</v>
      </c>
      <c r="N30" s="30">
        <f t="shared" ca="1" si="27"/>
        <v>1816239.2099999997</v>
      </c>
      <c r="O30" s="29">
        <f t="shared" ca="1" si="24"/>
        <v>53.673972674798655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3383836</v>
      </c>
      <c r="M32" s="39">
        <f t="shared" si="30"/>
        <v>0</v>
      </c>
      <c r="N32" s="39">
        <f t="shared" ca="1" si="30"/>
        <v>1816239.2099999997</v>
      </c>
      <c r="O32" s="39">
        <f t="shared" ca="1" si="29"/>
        <v>53.673972674798655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3383836</v>
      </c>
      <c r="M34" s="39">
        <f t="shared" si="32"/>
        <v>0</v>
      </c>
      <c r="N34" s="39">
        <f t="shared" ca="1" si="32"/>
        <v>1816239.2099999997</v>
      </c>
      <c r="O34" s="39">
        <f t="shared" ca="1" si="29"/>
        <v>53.673972674798655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4257799.55</v>
      </c>
      <c r="M37" s="55">
        <f t="shared" ca="1" si="33"/>
        <v>4257799.55</v>
      </c>
      <c r="N37" s="55">
        <f t="shared" ca="1" si="33"/>
        <v>4253477.47</v>
      </c>
      <c r="O37" s="56">
        <f t="shared" ca="1" si="29"/>
        <v>99.898490289426618</v>
      </c>
      <c r="P37" s="56">
        <f t="shared" ca="1" si="25"/>
        <v>99.898490289426618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877900</v>
      </c>
      <c r="M41" s="79">
        <f t="shared" ca="1" si="34"/>
        <v>877900</v>
      </c>
      <c r="N41" s="79">
        <f t="shared" ca="1" si="34"/>
        <v>877899.31</v>
      </c>
      <c r="O41" s="78">
        <f t="shared" ref="O41:O43" ca="1" si="35">IF(L41&gt;0,N41*100/L41,0)</f>
        <v>99.999921403348907</v>
      </c>
      <c r="P41" s="78">
        <f t="shared" ref="P41:P43" ca="1" si="36">IF(M41&gt;0,N41*100/M41,0)</f>
        <v>99.999921403348907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877900</v>
      </c>
      <c r="M43" s="79">
        <f t="shared" ca="1" si="38"/>
        <v>877900</v>
      </c>
      <c r="N43" s="79">
        <f t="shared" ca="1" si="38"/>
        <v>877899.31</v>
      </c>
      <c r="O43" s="78">
        <f t="shared" ca="1" si="35"/>
        <v>99.999921403348907</v>
      </c>
      <c r="P43" s="78">
        <f t="shared" ca="1" si="36"/>
        <v>99.999921403348907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877900</v>
      </c>
      <c r="M45" s="50">
        <f ca="1">IFERROR(__xludf.DUMMYFUNCTION("IMPORTRANGE(""https://docs.google.com/spreadsheets/d/1Yj_ptqi66GCucihVvJfMjLAmec39IyEx_6qawtMGysU/edit?usp=sharing"",""สบก!Q20"")"),877900)</f>
        <v>877900</v>
      </c>
      <c r="N45" s="50">
        <f ca="1">IFERROR(__xludf.DUMMYFUNCTION("IMPORTRANGE(""https://docs.google.com/spreadsheets/d/1Yj_ptqi66GCucihVvJfMjLAmec39IyEx_6qawtMGysU/edit?usp=sharing"",""สบก!R20"")"),877899.31)</f>
        <v>877899.31</v>
      </c>
      <c r="O45" s="39">
        <f ca="1">IF(L45&gt;0,N45*100/L45,0)</f>
        <v>99.999921403348907</v>
      </c>
      <c r="P45" s="39">
        <f ca="1">IF(M45&gt;0,N45*100/M45,0)</f>
        <v>99.999921403348907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IFERROR(__xludf.DUMMYFUNCTION("IMPORTRANGE(""https://docs.google.com/spreadsheets/d/1Yj_ptqi66GCucihVvJfMjLAmec39IyEx_6qawtMGysU/edit?usp=sharing"",""สบก!M20"")"),877900)</f>
        <v>877900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515864.55</v>
      </c>
      <c r="M53" s="121">
        <f t="shared" ca="1" si="39"/>
        <v>515864.55</v>
      </c>
      <c r="N53" s="121">
        <f t="shared" ca="1" si="39"/>
        <v>515864</v>
      </c>
      <c r="O53" s="120">
        <f t="shared" ref="O53:O55" ca="1" si="40">IF(L53&gt;0,N53*100/L53,0)</f>
        <v>99.999893382865721</v>
      </c>
      <c r="P53" s="120">
        <f t="shared" ref="P53:P55" ca="1" si="41">IF(M53&gt;0,N53*100/M53,0)</f>
        <v>99.999893382865721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515864.55</v>
      </c>
      <c r="M55" s="121">
        <f t="shared" ca="1" si="43"/>
        <v>515864.55</v>
      </c>
      <c r="N55" s="121">
        <f t="shared" ca="1" si="43"/>
        <v>515864</v>
      </c>
      <c r="O55" s="120">
        <f t="shared" ca="1" si="40"/>
        <v>99.999893382865721</v>
      </c>
      <c r="P55" s="120">
        <f t="shared" ca="1" si="41"/>
        <v>99.999893382865721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515864.55</v>
      </c>
      <c r="M57" s="50">
        <f ca="1">IFERROR(__xludf.DUMMYFUNCTION("IMPORTRANGE(""https://docs.google.com/spreadsheets/d/1Yj_ptqi66GCucihVvJfMjLAmec39IyEx_6qawtMGysU/edit?usp=sharing"",""สบก!Z20"")"),515864.55)</f>
        <v>515864.55</v>
      </c>
      <c r="N57" s="50">
        <f ca="1">IFERROR(__xludf.DUMMYFUNCTION("IMPORTRANGE(""https://docs.google.com/spreadsheets/d/1Yj_ptqi66GCucihVvJfMjLAmec39IyEx_6qawtMGysU/edit?usp=sharing"",""สบก!AA20"")"),515864)</f>
        <v>515864</v>
      </c>
      <c r="O57" s="39">
        <f ca="1">IF(L57&gt;0,N57*100/L57,0)</f>
        <v>99.999893382865721</v>
      </c>
      <c r="P57" s="39">
        <f ca="1">IF(M57&gt;0,N57*100/M57,0)</f>
        <v>99.999893382865721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IFERROR(__xludf.DUMMYFUNCTION("IMPORTRANGE(""https://docs.google.com/spreadsheets/d/1Yj_ptqi66GCucihVvJfMjLAmec39IyEx_6qawtMGysU/edit?usp=sharing"",""สบก!V20"")"),515864.55)</f>
        <v>515864.55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89400</v>
      </c>
      <c r="M118" s="152">
        <f t="shared" ca="1" si="58"/>
        <v>89400</v>
      </c>
      <c r="N118" s="152">
        <f t="shared" ca="1" si="58"/>
        <v>89400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89400</v>
      </c>
      <c r="M120" s="88">
        <f t="shared" ca="1" si="62"/>
        <v>89400</v>
      </c>
      <c r="N120" s="88">
        <f t="shared" ca="1" si="62"/>
        <v>89400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89400</v>
      </c>
      <c r="M122" s="167">
        <f ca="1">IFERROR(__xludf.DUMMYFUNCTION("IMPORTRANGE(""https://docs.google.com/spreadsheets/d/1Yj_ptqi66GCucihVvJfMjLAmec39IyEx_6qawtMGysU/edit?usp=sharing"",""สบก!BA20"")"),89400)</f>
        <v>89400</v>
      </c>
      <c r="N122" s="168">
        <f ca="1">IFERROR(__xludf.DUMMYFUNCTION("IMPORTRANGE(""https://docs.google.com/spreadsheets/d/1Yj_ptqi66GCucihVvJfMjLAmec39IyEx_6qawtMGysU/edit?usp=sharing"",""สบก!BB20"")"),89400)</f>
        <v>89400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IFERROR(__xludf.DUMMYFUNCTION("IMPORTRANGE(""https://docs.google.com/spreadsheets/d/1Yj_ptqi66GCucihVvJfMjLAmec39IyEx_6qawtMGysU/edit?usp=sharing"",""สบก!AX20"")"),89400)</f>
        <v>89400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197580</v>
      </c>
      <c r="M140" s="152">
        <f t="shared" ca="1" si="64"/>
        <v>197580</v>
      </c>
      <c r="N140" s="152">
        <f t="shared" ca="1" si="64"/>
        <v>193260</v>
      </c>
      <c r="O140" s="151">
        <f t="shared" ref="O140:O142" ca="1" si="65">IF(L140&gt;0,N140*100/L140,0)</f>
        <v>97.813543880959614</v>
      </c>
      <c r="P140" s="151">
        <f t="shared" ref="P140:P142" ca="1" si="66">IF(M140&gt;0,N140*100/M140,0)</f>
        <v>97.813543880959614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197580</v>
      </c>
      <c r="M142" s="88">
        <f t="shared" ca="1" si="68"/>
        <v>197580</v>
      </c>
      <c r="N142" s="88">
        <f t="shared" ca="1" si="68"/>
        <v>193260</v>
      </c>
      <c r="O142" s="156">
        <f t="shared" ca="1" si="65"/>
        <v>97.813543880959614</v>
      </c>
      <c r="P142" s="156">
        <f t="shared" ca="1" si="66"/>
        <v>97.813543880959614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197580</v>
      </c>
      <c r="M144" s="167">
        <f ca="1">IFERROR(__xludf.DUMMYFUNCTION("IMPORTRANGE(""https://docs.google.com/spreadsheets/d/1Yj_ptqi66GCucihVvJfMjLAmec39IyEx_6qawtMGysU/edit?usp=sharing"",""สบก!BJ20"")"),197580)</f>
        <v>197580</v>
      </c>
      <c r="N144" s="168">
        <f ca="1">IFERROR(__xludf.DUMMYFUNCTION("IMPORTRANGE(""https://docs.google.com/spreadsheets/d/1Yj_ptqi66GCucihVvJfMjLAmec39IyEx_6qawtMGysU/edit?usp=sharing"",""สบก!BK20"")"),193260)</f>
        <v>193260</v>
      </c>
      <c r="O144" s="168">
        <f ca="1">IF(L144&gt;0,N144*100/L144,0)</f>
        <v>97.813543880959614</v>
      </c>
      <c r="P144" s="168">
        <f ca="1">IF(M144&gt;0,N144*100/M144,0)</f>
        <v>97.813543880959614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IFERROR(__xludf.DUMMYFUNCTION("IMPORTRANGE(""https://docs.google.com/spreadsheets/d/1Yj_ptqi66GCucihVvJfMjLAmec39IyEx_6qawtMGysU/edit?usp=sharing"",""สบก!BG20"")"),197580)</f>
        <v>197580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319200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319200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IFERROR(__xludf.DUMMYFUNCTION("IMPORTRANGE(""https://docs.google.com/spreadsheets/d/1Yj_ptqi66GCucihVvJfMjLAmec39IyEx_6qawtMGysU/edit?usp=sharing"",""สบก!CL20"")"),319200)</f>
        <v>319200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194599.84</v>
      </c>
      <c r="O310" s="151">
        <f t="shared" ref="O310:O312" ca="1" si="94">IF(L310&gt;0,N310*100/L310,0)</f>
        <v>99.999917780061665</v>
      </c>
      <c r="P310" s="151">
        <f t="shared" ref="P310:P312" ca="1" si="95">IF(M310&gt;0,N310*100/M310,0)</f>
        <v>99.999917780061665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194599.84</v>
      </c>
      <c r="O312" s="156">
        <f t="shared" ca="1" si="94"/>
        <v>99.999917780061665</v>
      </c>
      <c r="P312" s="156">
        <f t="shared" ca="1" si="95"/>
        <v>99.999917780061665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IFERROR(__xludf.DUMMYFUNCTION("IMPORTRANGE(""https://docs.google.com/spreadsheets/d/1Yj_ptqi66GCucihVvJfMjLAmec39IyEx_6qawtMGysU/edit?usp=sharing"",""สบก!DD20"")"),194599.84)</f>
        <v>194599.84</v>
      </c>
      <c r="O314" s="168">
        <f ca="1">IF(L314&gt;0,N314*100/L314,0)</f>
        <v>99.999917780061665</v>
      </c>
      <c r="P314" s="168">
        <f ca="1">IF(M314&gt;0,N314*100/M314,0)</f>
        <v>99.999917780061665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IFERROR(__xludf.DUMMYFUNCTION("IMPORTRANGE(""https://docs.google.com/spreadsheets/d/11923uPwbBZFjjGgGUA6NLw09EwE0CqkOc4q9oUmW1yo/edit?usp=sharing"",""กำแพงเพชร!J226"")"),1)</f>
        <v>1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IFERROR(__xludf.DUMMYFUNCTION("IMPORTRANGE(""https://docs.google.com/spreadsheets/d/11923uPwbBZFjjGgGUA6NLw09EwE0CqkOc4q9oUmW1yo/edit?usp=sharing"",""กำแพงเพชร!J228"")"),1136)</f>
        <v>1136</v>
      </c>
      <c r="K328" s="317">
        <f ca="1">IF(I328&gt;0,J328*100/I328,0)</f>
        <v>93.961952026468154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2042130</v>
      </c>
      <c r="M329" s="152">
        <f t="shared" ca="1" si="98"/>
        <v>2042130</v>
      </c>
      <c r="N329" s="152">
        <f t="shared" ca="1" si="98"/>
        <v>2042129.32</v>
      </c>
      <c r="O329" s="151">
        <f t="shared" ref="O329:O331" ca="1" si="99">IF(L329&gt;0,N329*100/L329,0)</f>
        <v>99.999966701434289</v>
      </c>
      <c r="P329" s="151">
        <f t="shared" ref="P329:P331" ca="1" si="100">IF(M329&gt;0,N329*100/M329,0)</f>
        <v>99.999966701434289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2042130</v>
      </c>
      <c r="M331" s="88">
        <f t="shared" ca="1" si="102"/>
        <v>2042130</v>
      </c>
      <c r="N331" s="88">
        <f t="shared" ca="1" si="102"/>
        <v>2042129.32</v>
      </c>
      <c r="O331" s="156">
        <f t="shared" ca="1" si="99"/>
        <v>99.999966701434289</v>
      </c>
      <c r="P331" s="156">
        <f t="shared" ca="1" si="100"/>
        <v>99.999966701434289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2042130</v>
      </c>
      <c r="M333" s="167">
        <f ca="1">IFERROR(__xludf.DUMMYFUNCTION("IMPORTRANGE(""https://docs.google.com/spreadsheets/d/1Yj_ptqi66GCucihVvJfMjLAmec39IyEx_6qawtMGysU/edit?usp=sharing"",""สบก!DL20"")"),2042130)</f>
        <v>2042130</v>
      </c>
      <c r="N333" s="168">
        <f ca="1">IFERROR(__xludf.DUMMYFUNCTION("IMPORTRANGE(""https://docs.google.com/spreadsheets/d/1Yj_ptqi66GCucihVvJfMjLAmec39IyEx_6qawtMGysU/edit?usp=sharing"",""สบก!DM20"")"),2042129.32)</f>
        <v>2042129.32</v>
      </c>
      <c r="O333" s="168">
        <f ca="1">IF(L333&gt;0,N333*100/L333,0)</f>
        <v>99.999966701434289</v>
      </c>
      <c r="P333" s="168">
        <f ca="1">IF(M333&gt;0,N333*100/M333,0)</f>
        <v>99.999966701434289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IFERROR(__xludf.DUMMYFUNCTION("IMPORTRANGE(""https://docs.google.com/spreadsheets/d/1Yj_ptqi66GCucihVvJfMjLAmec39IyEx_6qawtMGysU/edit?usp=sharing"",""สบก!DI20"")"),1435030)</f>
        <v>1435030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IFERROR(__xludf.DUMMYFUNCTION("IMPORTRANGE(""https://docs.google.com/spreadsheets/d/11923uPwbBZFjjGgGUA6NLw09EwE0CqkOc4q9oUmW1yo/edit?usp=sharing"",""กำแพงเพชร!J234"")"),928)</f>
        <v>928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IFERROR(__xludf.DUMMYFUNCTION("IMPORTRANGE(""https://docs.google.com/spreadsheets/d/11923uPwbBZFjjGgGUA6NLw09EwE0CqkOc4q9oUmW1yo/edit?usp=sharing"",""กำแพงเพชร!J235"")"),8415.78)</f>
        <v>8415.7800000000007</v>
      </c>
      <c r="K340" s="342">
        <f t="shared" ca="1" si="103"/>
        <v>100.18785714285715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IFERROR(__xludf.DUMMYFUNCTION("IMPORTRANGE(""https://docs.google.com/spreadsheets/d/11923uPwbBZFjjGgGUA6NLw09EwE0CqkOc4q9oUmW1yo/edit?usp=sharing"",""กำแพงเพชร!J236"")"),1302)</f>
        <v>1302</v>
      </c>
      <c r="K341" s="342">
        <f t="shared" ca="1" si="103"/>
        <v>107.69230769230769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IFERROR(__xludf.DUMMYFUNCTION("IMPORTRANGE(""https://docs.google.com/spreadsheets/d/11923uPwbBZFjjGgGUA6NLw09EwE0CqkOc4q9oUmW1yo/edit?usp=sharing"",""กำแพงเพชร!J237"")"),17987.3099999999)</f>
        <v>17987.309999999899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IFERROR(__xludf.DUMMYFUNCTION("IMPORTRANGE(""https://docs.google.com/spreadsheets/d/11923uPwbBZFjjGgGUA6NLw09EwE0CqkOc4q9oUmW1yo/edit?usp=sharing"",""กำแพงเพชร!J238"")"),1)</f>
        <v>1</v>
      </c>
      <c r="K343" s="342">
        <f t="shared" ca="1" si="103"/>
        <v>8.2712985938792394E-2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IFERROR(__xludf.DUMMYFUNCTION("IMPORTRANGE(""https://docs.google.com/spreadsheets/d/11923uPwbBZFjjGgGUA6NLw09EwE0CqkOc4q9oUmW1yo/edit?usp=sharing"",""กำแพงเพชร!J239"")"),9.44)</f>
        <v>9.44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IFERROR(__xludf.DUMMYFUNCTION("IMPORTRANGE(""https://docs.google.com/spreadsheets/d/11923uPwbBZFjjGgGUA6NLw09EwE0CqkOc4q9oUmW1yo/edit?usp=sharing"",""กำแพงเพชร!J240"")"),1136)</f>
        <v>1136</v>
      </c>
      <c r="K345" s="342">
        <f t="shared" ca="1" si="103"/>
        <v>93.961952026468154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IFERROR(__xludf.DUMMYFUNCTION("IMPORTRANGE(""https://docs.google.com/spreadsheets/d/11923uPwbBZFjjGgGUA6NLw09EwE0CqkOc4q9oUmW1yo/edit?usp=sharing"",""กำแพงเพชร!J241"")"),15522.34)</f>
        <v>15522.34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IFERROR(__xludf.DUMMYFUNCTION("IMPORTRANGE(""https://docs.google.com/spreadsheets/d/11923uPwbBZFjjGgGUA6NLw09EwE0CqkOc4q9oUmW1yo/edit?usp=sharing"",""กำแพงเพชร!L242"")"),3383836)</f>
        <v>3383836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IFERROR(__xludf.DUMMYFUNCTION("IMPORTRANGE(""https://docs.google.com/spreadsheets/d/11923uPwbBZFjjGgGUA6NLw09EwE0CqkOc4q9oUmW1yo/edit?usp=sharing"",""กำแพงเพชร!M242"")"),1816239.20999999)</f>
        <v>1816239.20999999</v>
      </c>
      <c r="O347" s="357">
        <f ca="1">+IF(L347&gt;0,N347*100/L347,0)</f>
        <v>53.673972674798364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IFERROR(__xludf.DUMMYFUNCTION("IMPORTRANGE(""https://docs.google.com/spreadsheets/d/11923uPwbBZFjjGgGUA6NLw09EwE0CqkOc4q9oUmW1yo/edit?usp=sharing"",""กำแพงเพชร!M275"")"),675595.59)</f>
        <v>675595.59</v>
      </c>
      <c r="O380" s="372">
        <f ca="1">+IF(L380&gt;0,N380*100/L380,0)</f>
        <v>65.686188892777977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IFERROR(__xludf.DUMMYFUNCTION("IMPORTRANGE(""https://docs.google.com/spreadsheets/d/11923uPwbBZFjjGgGUA6NLw09EwE0CqkOc4q9oUmW1yo/edit?usp=sharing"",""กำแพงเพชร!M278"")"),675595.59)</f>
        <v>675595.59</v>
      </c>
      <c r="O383" s="165">
        <f t="shared" ca="1" si="109"/>
        <v>65.686188892777977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IFERROR(__xludf.DUMMYFUNCTION("IMPORTRANGE(""https://docs.google.com/spreadsheets/d/11923uPwbBZFjjGgGUA6NLw09EwE0CqkOc4q9oUmW1yo/edit?usp=sharing"",""กำแพงเพชร!M280"")"),675595.59)</f>
        <v>675595.59</v>
      </c>
      <c r="O385" s="168">
        <f t="shared" ca="1" si="109"/>
        <v>65.686188892777977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IFERROR(__xludf.DUMMYFUNCTION("IMPORTRANGE(""https://docs.google.com/spreadsheets/d/11923uPwbBZFjjGgGUA6NLw09EwE0CqkOc4q9oUmW1yo/edit?usp=sharing"",""กำแพงเพชร!M282"")"),358600)</f>
        <v>358600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IFERROR(__xludf.DUMMYFUNCTION("IMPORTRANGE(""https://docs.google.com/spreadsheets/d/11923uPwbBZFjjGgGUA6NLw09EwE0CqkOc4q9oUmW1yo/edit?usp=sharing"",""กำแพงเพชร!M283"")"),95413.59)</f>
        <v>95413.59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IFERROR(__xludf.DUMMYFUNCTION("IMPORTRANGE(""https://docs.google.com/spreadsheets/d/11923uPwbBZFjjGgGUA6NLw09EwE0CqkOc4q9oUmW1yo/edit?usp=sharing"",""กำแพงเพชร!M284"")"),23582)</f>
        <v>23582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IFERROR(__xludf.DUMMYFUNCTION("IMPORTRANGE(""https://docs.google.com/spreadsheets/d/11923uPwbBZFjjGgGUA6NLw09EwE0CqkOc4q9oUmW1yo/edit?usp=sharing"",""กำแพงเพชร!M296"")"),159950)</f>
        <v>159950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IFERROR(__xludf.DUMMYFUNCTION("IMPORTRANGE(""https://docs.google.com/spreadsheets/d/11923uPwbBZFjjGgGUA6NLw09EwE0CqkOc4q9oUmW1yo/edit?usp=sharing"",""กำแพงเพชร!M299"")"),159950)</f>
        <v>159950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IFERROR(__xludf.DUMMYFUNCTION("IMPORTRANGE(""https://docs.google.com/spreadsheets/d/11923uPwbBZFjjGgGUA6NLw09EwE0CqkOc4q9oUmW1yo/edit?usp=sharing"",""กำแพงเพชร!M301"")"),159950)</f>
        <v>159950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IFERROR(__xludf.DUMMYFUNCTION("IMPORTRANGE(""https://docs.google.com/spreadsheets/d/11923uPwbBZFjjGgGUA6NLw09EwE0CqkOc4q9oUmW1yo/edit?usp=sharing"",""กำแพงเพชร!M305"")"),29900)</f>
        <v>29900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IFERROR(__xludf.DUMMYFUNCTION("IMPORTRANGE(""https://docs.google.com/spreadsheets/d/11923uPwbBZFjjGgGUA6NLw09EwE0CqkOc4q9oUmW1yo/edit?usp=sharing"",""กำแพงเพชร!L350"")"),1121966)</f>
        <v>1121966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IFERROR(__xludf.DUMMYFUNCTION("IMPORTRANGE(""https://docs.google.com/spreadsheets/d/11923uPwbBZFjjGgGUA6NLw09EwE0CqkOc4q9oUmW1yo/edit?usp=sharing"",""กำแพงเพชร!M350"")"),245008.34)</f>
        <v>245008.34</v>
      </c>
      <c r="O455" s="372">
        <f t="shared" ref="O455:O459" ca="1" si="116">+IF(L455&gt;0,N455*100/L455,0)</f>
        <v>21.837412185395994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IFERROR(__xludf.DUMMYFUNCTION("IMPORTRANGE(""https://docs.google.com/spreadsheets/d/11923uPwbBZFjjGgGUA6NLw09EwE0CqkOc4q9oUmW1yo/edit?usp=sharing"",""กำแพงเพชร!L352"")"),1121966)</f>
        <v>1121966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IFERROR(__xludf.DUMMYFUNCTION("IMPORTRANGE(""https://docs.google.com/spreadsheets/d/11923uPwbBZFjjGgGUA6NLw09EwE0CqkOc4q9oUmW1yo/edit?usp=sharing"",""กำแพงเพชร!M352"")"),245008.34)</f>
        <v>245008.34</v>
      </c>
      <c r="O457" s="168">
        <f t="shared" ca="1" si="116"/>
        <v>21.837412185395994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IFERROR(__xludf.DUMMYFUNCTION("IMPORTRANGE(""https://docs.google.com/spreadsheets/d/11923uPwbBZFjjGgGUA6NLw09EwE0CqkOc4q9oUmW1yo/edit?usp=sharing"",""กำแพงเพชร!L354"")"),1121966)</f>
        <v>1121966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IFERROR(__xludf.DUMMYFUNCTION("IMPORTRANGE(""https://docs.google.com/spreadsheets/d/11923uPwbBZFjjGgGUA6NLw09EwE0CqkOc4q9oUmW1yo/edit?usp=sharing"",""กำแพงเพชร!M354"")"),245008.34)</f>
        <v>245008.34</v>
      </c>
      <c r="O459" s="168">
        <f t="shared" ca="1" si="116"/>
        <v>21.837412185395994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IFERROR(__xludf.DUMMYFUNCTION("IMPORTRANGE(""https://docs.google.com/spreadsheets/d/11923uPwbBZFjjGgGUA6NLw09EwE0CqkOc4q9oUmW1yo/edit?usp=sharing"",""กำแพงเพชร!M357"")"),93863.34)</f>
        <v>93863.34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IFERROR(__xludf.DUMMYFUNCTION("IMPORTRANGE(""https://docs.google.com/spreadsheets/d/11923uPwbBZFjjGgGUA6NLw09EwE0CqkOc4q9oUmW1yo/edit?usp=sharing"",""กำแพงเพชร!M358"")"),151145)</f>
        <v>151145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IFERROR(__xludf.DUMMYFUNCTION("IMPORTRANGE(""https://docs.google.com/spreadsheets/d/11923uPwbBZFjjGgGUA6NLw09EwE0CqkOc4q9oUmW1yo/edit?usp=sharing"",""กำแพงเพชร!J362"")"),121072)</f>
        <v>121072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IFERROR(__xludf.DUMMYFUNCTION("IMPORTRANGE(""https://docs.google.com/spreadsheets/d/11923uPwbBZFjjGgGUA6NLw09EwE0CqkOc4q9oUmW1yo/edit?usp=sharing"",""กำแพงเพชร!J363"")"),10359)</f>
        <v>10359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IFERROR(__xludf.DUMMYFUNCTION("IMPORTRANGE(""https://docs.google.com/spreadsheets/d/11923uPwbBZFjjGgGUA6NLw09EwE0CqkOc4q9oUmW1yo/edit?usp=sharing"",""กำแพงเพชร!J364"")"),38528)</f>
        <v>38528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IFERROR(__xludf.DUMMYFUNCTION("IMPORTRANGE(""https://docs.google.com/spreadsheets/d/11923uPwbBZFjjGgGUA6NLw09EwE0CqkOc4q9oUmW1yo/edit?usp=sharing"",""กำแพงเพชร!J365"")"),2247)</f>
        <v>2247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IFERROR(__xludf.DUMMYFUNCTION("IMPORTRANGE(""https://docs.google.com/spreadsheets/d/11923uPwbBZFjjGgGUA6NLw09EwE0CqkOc4q9oUmW1yo/edit?usp=sharing"",""กำแพงเพชร!J366"")"),3154)</f>
        <v>3154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IFERROR(__xludf.DUMMYFUNCTION("IMPORTRANGE(""https://docs.google.com/spreadsheets/d/11923uPwbBZFjjGgGUA6NLw09EwE0CqkOc4q9oUmW1yo/edit?usp=sharing"",""กำแพงเพชร!J367"")"),264)</f>
        <v>264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IFERROR(__xludf.DUMMYFUNCTION("IMPORTRANGE(""https://docs.google.com/spreadsheets/d/11923uPwbBZFjjGgGUA6NLw09EwE0CqkOc4q9oUmW1yo/edit?usp=sharing"",""กำแพงเพชร!J392"")"),2186)</f>
        <v>2186</v>
      </c>
      <c r="K497" s="444">
        <f t="shared" ca="1" si="117"/>
        <v>34.479495268138798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IFERROR(__xludf.DUMMYFUNCTION("IMPORTRANGE(""https://docs.google.com/spreadsheets/d/11923uPwbBZFjjGgGUA6NLw09EwE0CqkOc4q9oUmW1yo/edit?usp=sharing"",""กำแพงเพชร!J393"")"),2186)</f>
        <v>2186</v>
      </c>
      <c r="K498" s="163">
        <f t="shared" ca="1" si="117"/>
        <v>34.479495268138798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IFERROR(__xludf.DUMMYFUNCTION("IMPORTRANGE(""https://docs.google.com/spreadsheets/d/11923uPwbBZFjjGgGUA6NLw09EwE0CqkOc4q9oUmW1yo/edit?usp=sharing"",""กำแพงเพชร!J394"")"),225)</f>
        <v>225</v>
      </c>
      <c r="K499" s="201">
        <f t="shared" ca="1" si="117"/>
        <v>37.5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IFERROR(__xludf.DUMMYFUNCTION("IMPORTRANGE(""https://docs.google.com/spreadsheets/d/11923uPwbBZFjjGgGUA6NLw09EwE0CqkOc4q9oUmW1yo/edit?usp=sharing"",""กำแพงเพชร!J395"")"),1313)</f>
        <v>1313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IFERROR(__xludf.DUMMYFUNCTION("IMPORTRANGE(""https://docs.google.com/spreadsheets/d/11923uPwbBZFjjGgGUA6NLw09EwE0CqkOc4q9oUmW1yo/edit?usp=sharing"",""กำแพงเพชร!J396"")"),133)</f>
        <v>133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IFERROR(__xludf.DUMMYFUNCTION("IMPORTRANGE(""https://docs.google.com/spreadsheets/d/11923uPwbBZFjjGgGUA6NLw09EwE0CqkOc4q9oUmW1yo/edit?usp=sharing"",""กำแพงเพชร!J397"")"),1313)</f>
        <v>1313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IFERROR(__xludf.DUMMYFUNCTION("IMPORTRANGE(""https://docs.google.com/spreadsheets/d/11923uPwbBZFjjGgGUA6NLw09EwE0CqkOc4q9oUmW1yo/edit?usp=sharing"",""กำแพงเพชร!J398"")"),133)</f>
        <v>133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IFERROR(__xludf.DUMMYFUNCTION("IMPORTRANGE(""https://docs.google.com/spreadsheets/d/11923uPwbBZFjjGgGUA6NLw09EwE0CqkOc4q9oUmW1yo/edit?usp=sharing"",""กำแพงเพชร!J403"")"),873)</f>
        <v>873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IFERROR(__xludf.DUMMYFUNCTION("IMPORTRANGE(""https://docs.google.com/spreadsheets/d/11923uPwbBZFjjGgGUA6NLw09EwE0CqkOc4q9oUmW1yo/edit?usp=sharing"",""กำแพงเพชร!J404"")"),92)</f>
        <v>92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IFERROR(__xludf.DUMMYFUNCTION("IMPORTRANGE(""https://docs.google.com/spreadsheets/d/11923uPwbBZFjjGgGUA6NLw09EwE0CqkOc4q9oUmW1yo/edit?usp=sharing"",""กำแพงเพชร!J405"")"),873)</f>
        <v>873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IFERROR(__xludf.DUMMYFUNCTION("IMPORTRANGE(""https://docs.google.com/spreadsheets/d/11923uPwbBZFjjGgGUA6NLw09EwE0CqkOc4q9oUmW1yo/edit?usp=sharing"",""กำแพงเพชร!J406"")"),92)</f>
        <v>92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IFERROR(__xludf.DUMMYFUNCTION("IMPORTRANGE(""https://docs.google.com/spreadsheets/d/11923uPwbBZFjjGgGUA6NLw09EwE0CqkOc4q9oUmW1yo/edit?usp=sharing"",""กำแพงเพชร!J420"")"),2168)</f>
        <v>2168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IFERROR(__xludf.DUMMYFUNCTION("IMPORTRANGE(""https://docs.google.com/spreadsheets/d/11923uPwbBZFjjGgGUA6NLw09EwE0CqkOc4q9oUmW1yo/edit?usp=sharing"",""กำแพงเพชร!J421"")"),106)</f>
        <v>106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IFERROR(__xludf.DUMMYFUNCTION("IMPORTRANGE(""https://docs.google.com/spreadsheets/d/11923uPwbBZFjjGgGUA6NLw09EwE0CqkOc4q9oUmW1yo/edit?usp=sharing"",""กำแพงเพชร!J422"")"),2168)</f>
        <v>2168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IFERROR(__xludf.DUMMYFUNCTION("IMPORTRANGE(""https://docs.google.com/spreadsheets/d/11923uPwbBZFjjGgGUA6NLw09EwE0CqkOc4q9oUmW1yo/edit?usp=sharing"",""กำแพงเพชร!J423"")"),106)</f>
        <v>106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IFERROR(__xludf.DUMMYFUNCTION("IMPORTRANGE(""https://docs.google.com/spreadsheets/d/11923uPwbBZFjjGgGUA6NLw09EwE0CqkOc4q9oUmW1yo/edit?usp=sharing"",""กำแพงเพชร!L428"")"),47050)</f>
        <v>47050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73.00743889479277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IFERROR(__xludf.DUMMYFUNCTION("IMPORTRANGE(""https://docs.google.com/spreadsheets/d/11923uPwbBZFjjGgGUA6NLw09EwE0CqkOc4q9oUmW1yo/edit?usp=sharing"",""กำแพงเพชร!L430"")"),47050)</f>
        <v>47050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73.00743889479277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IFERROR(__xludf.DUMMYFUNCTION("IMPORTRANGE(""https://docs.google.com/spreadsheets/d/11923uPwbBZFjjGgGUA6NLw09EwE0CqkOc4q9oUmW1yo/edit?usp=sharing"",""กำแพงเพชร!L432"")"),47050)</f>
        <v>47050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73.00743889479277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IFERROR(__xludf.DUMMYFUNCTION("IMPORTRANGE(""https://docs.google.com/spreadsheets/d/11923uPwbBZFjjGgGUA6NLw09EwE0CqkOc4q9oUmW1yo/edit?usp=sharing"",""กำแพงเพชร!J446"")"),5047)</f>
        <v>5047</v>
      </c>
      <c r="K551" s="410">
        <f ca="1">IF(I551&gt;0,J551*100/I551,0)</f>
        <v>100.94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IFERROR(__xludf.DUMMYFUNCTION("IMPORTRANGE(""https://docs.google.com/spreadsheets/d/11923uPwbBZFjjGgGUA6NLw09EwE0CqkOc4q9oUmW1yo/edit?usp=sharing"",""กำแพงเพชร!M446"")"),277168.89)</f>
        <v>277168.89</v>
      </c>
      <c r="O551" s="411">
        <f t="shared" ref="O551:O555" ca="1" si="120">+IF(L551&gt;0,N551*100/L551,0)</f>
        <v>86.615278125000003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IFERROR(__xludf.DUMMYFUNCTION("IMPORTRANGE(""https://docs.google.com/spreadsheets/d/11923uPwbBZFjjGgGUA6NLw09EwE0CqkOc4q9oUmW1yo/edit?usp=sharing"",""กำแพงเพชร!M448"")"),277168.89)</f>
        <v>277168.89</v>
      </c>
      <c r="O553" s="168">
        <f t="shared" ca="1" si="120"/>
        <v>86.615278125000003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IFERROR(__xludf.DUMMYFUNCTION("IMPORTRANGE(""https://docs.google.com/spreadsheets/d/11923uPwbBZFjjGgGUA6NLw09EwE0CqkOc4q9oUmW1yo/edit?usp=sharing"",""กำแพงเพชร!M450"")"),277168.89)</f>
        <v>277168.89</v>
      </c>
      <c r="O555" s="168">
        <f t="shared" ca="1" si="120"/>
        <v>86.615278125000003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IFERROR(__xludf.DUMMYFUNCTION("IMPORTRANGE(""https://docs.google.com/spreadsheets/d/11923uPwbBZFjjGgGUA6NLw09EwE0CqkOc4q9oUmW1yo/edit?usp=sharing"",""กำแพงเพชร!M453"")"),102140)</f>
        <v>102140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IFERROR(__xludf.DUMMYFUNCTION("IMPORTRANGE(""https://docs.google.com/spreadsheets/d/11923uPwbBZFjjGgGUA6NLw09EwE0CqkOc4q9oUmW1yo/edit?usp=sharing"",""กำแพงเพชร!M454"")"),175028.89)</f>
        <v>175028.89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IFERROR(__xludf.DUMMYFUNCTION("IMPORTRANGE(""https://docs.google.com/spreadsheets/d/11923uPwbBZFjjGgGUA6NLw09EwE0CqkOc4q9oUmW1yo/edit?usp=sharing"",""กำแพงเพชร!J455"")"),5047)</f>
        <v>5047</v>
      </c>
      <c r="K560" s="224">
        <f t="shared" ref="K560:K561" ca="1" si="121">IF(I560&gt;0,J560*100/I560,0)</f>
        <v>100.94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IFERROR(__xludf.DUMMYFUNCTION("IMPORTRANGE(""https://docs.google.com/spreadsheets/d/11923uPwbBZFjjGgGUA6NLw09EwE0CqkOc4q9oUmW1yo/edit?usp=sharing"",""กำแพงเพชร!J456"")"),314)</f>
        <v>314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IFERROR(__xludf.DUMMYFUNCTION("IMPORTRANGE(""https://docs.google.com/spreadsheets/d/11923uPwbBZFjjGgGUA6NLw09EwE0CqkOc4q9oUmW1yo/edit?usp=sharing"",""กำแพงเพชร!J459"")"),12763)</f>
        <v>12763</v>
      </c>
      <c r="K564" s="371">
        <f ca="1">IF(I564&gt;0,J564*100/I564,0)</f>
        <v>260.46938775510205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IFERROR(__xludf.DUMMYFUNCTION("IMPORTRANGE(""https://docs.google.com/spreadsheets/d/11923uPwbBZFjjGgGUA6NLw09EwE0CqkOc4q9oUmW1yo/edit?usp=sharing"",""กำแพงเพชร!M459"")"),127104.13)</f>
        <v>127104.13</v>
      </c>
      <c r="O564" s="372">
        <f t="shared" ref="O564:O568" ca="1" si="122">+IF(L564&gt;0,N564*100/L564,0)</f>
        <v>75.657220238095235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IFERROR(__xludf.DUMMYFUNCTION("IMPORTRANGE(""https://docs.google.com/spreadsheets/d/11923uPwbBZFjjGgGUA6NLw09EwE0CqkOc4q9oUmW1yo/edit?usp=sharing"",""กำแพงเพชร!M461"")"),127104.13)</f>
        <v>127104.13</v>
      </c>
      <c r="O566" s="168">
        <f t="shared" ca="1" si="122"/>
        <v>75.657220238095235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IFERROR(__xludf.DUMMYFUNCTION("IMPORTRANGE(""https://docs.google.com/spreadsheets/d/11923uPwbBZFjjGgGUA6NLw09EwE0CqkOc4q9oUmW1yo/edit?usp=sharing"",""กำแพงเพชร!M463"")"),127104.13)</f>
        <v>127104.13</v>
      </c>
      <c r="O568" s="168">
        <f t="shared" ca="1" si="122"/>
        <v>75.657220238095235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IFERROR(__xludf.DUMMYFUNCTION("IMPORTRANGE(""https://docs.google.com/spreadsheets/d/11923uPwbBZFjjGgGUA6NLw09EwE0CqkOc4q9oUmW1yo/edit?usp=sharing"",""กำแพงเพชร!M466"")"),80000)</f>
        <v>80000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IFERROR(__xludf.DUMMYFUNCTION("IMPORTRANGE(""https://docs.google.com/spreadsheets/d/11923uPwbBZFjjGgGUA6NLw09EwE0CqkOc4q9oUmW1yo/edit?usp=sharing"",""กำแพงเพชร!M467"")"),47104.13)</f>
        <v>47104.13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IFERROR(__xludf.DUMMYFUNCTION("IMPORTRANGE(""https://docs.google.com/spreadsheets/d/11923uPwbBZFjjGgGUA6NLw09EwE0CqkOc4q9oUmW1yo/edit?usp=sharing"",""กำแพงเพชร!J468"")"),12763)</f>
        <v>12763</v>
      </c>
      <c r="K573" s="201">
        <f ca="1">IF(I573&gt;0,J573*100/I573,0)</f>
        <v>260.46938775510205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IFERROR(__xludf.DUMMYFUNCTION("IMPORTRANGE(""https://docs.google.com/spreadsheets/d/11923uPwbBZFjjGgGUA6NLw09EwE0CqkOc4q9oUmW1yo/edit?usp=sharing"",""กำแพงเพชร!J471"")"),110)</f>
        <v>110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IFERROR(__xludf.DUMMYFUNCTION("IMPORTRANGE(""https://docs.google.com/spreadsheets/d/11923uPwbBZFjjGgGUA6NLw09EwE0CqkOc4q9oUmW1yo/edit?usp=sharing"",""กำแพงเพชร!J472"")"),12653)</f>
        <v>12653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IFERROR(__xludf.DUMMYFUNCTION("IMPORTRANGE(""https://docs.google.com/spreadsheets/d/11923uPwbBZFjjGgGUA6NLw09EwE0CqkOc4q9oUmW1yo/edit?usp=sharing"",""กำแพงเพชร!J475"")"),104)</f>
        <v>104</v>
      </c>
      <c r="K580" s="371">
        <f ca="1">IF(I580&gt;0,J580*100/I580,0)</f>
        <v>41.6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IFERROR(__xludf.DUMMYFUNCTION("IMPORTRANGE(""https://docs.google.com/spreadsheets/d/11923uPwbBZFjjGgGUA6NLw09EwE0CqkOc4q9oUmW1yo/edit?usp=sharing"",""กำแพงเพชร!M475"")"),184613.26)</f>
        <v>184613.26</v>
      </c>
      <c r="O580" s="372">
        <f t="shared" ref="O580:O584" ca="1" si="124">+IF(L580&gt;0,N580*100/L580,0)</f>
        <v>46.696157834829897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IFERROR(__xludf.DUMMYFUNCTION("IMPORTRANGE(""https://docs.google.com/spreadsheets/d/11923uPwbBZFjjGgGUA6NLw09EwE0CqkOc4q9oUmW1yo/edit?usp=sharing"",""กำแพงเพชร!M477"")"),184613.26)</f>
        <v>184613.26</v>
      </c>
      <c r="O582" s="168">
        <f t="shared" ca="1" si="124"/>
        <v>46.696157834829897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IFERROR(__xludf.DUMMYFUNCTION("IMPORTRANGE(""https://docs.google.com/spreadsheets/d/11923uPwbBZFjjGgGUA6NLw09EwE0CqkOc4q9oUmW1yo/edit?usp=sharing"",""กำแพงเพชร!M479"")"),184613.26)</f>
        <v>184613.26</v>
      </c>
      <c r="O584" s="168">
        <f t="shared" ca="1" si="124"/>
        <v>46.696157834829897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IFERROR(__xludf.DUMMYFUNCTION("IMPORTRANGE(""https://docs.google.com/spreadsheets/d/11923uPwbBZFjjGgGUA6NLw09EwE0CqkOc4q9oUmW1yo/edit?usp=sharing"",""กำแพงเพชร!M482"")"),83196.67)</f>
        <v>83196.67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IFERROR(__xludf.DUMMYFUNCTION("IMPORTRANGE(""https://docs.google.com/spreadsheets/d/11923uPwbBZFjjGgGUA6NLw09EwE0CqkOc4q9oUmW1yo/edit?usp=sharing"",""กำแพงเพชร!M483"")"),101416.59)</f>
        <v>101416.59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IFERROR(__xludf.DUMMYFUNCTION("IMPORTRANGE(""https://docs.google.com/spreadsheets/d/11923uPwbBZFjjGgGUA6NLw09EwE0CqkOc4q9oUmW1yo/edit?usp=sharing"",""กำแพงเพชร!J484"")"),305)</f>
        <v>305</v>
      </c>
      <c r="K589" s="163">
        <f t="shared" ref="K589:K596" ca="1" si="125">IF(I589&gt;0,J589*100/I589,0)</f>
        <v>122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IFERROR(__xludf.DUMMYFUNCTION("IMPORTRANGE(""https://docs.google.com/spreadsheets/d/11923uPwbBZFjjGgGUA6NLw09EwE0CqkOc4q9oUmW1yo/edit?usp=sharing"",""กำแพงเพชร!J485"")"),247.8)</f>
        <v>247.8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IFERROR(__xludf.DUMMYFUNCTION("IMPORTRANGE(""https://docs.google.com/spreadsheets/d/11923uPwbBZFjjGgGUA6NLw09EwE0CqkOc4q9oUmW1yo/edit?usp=sharing"",""กำแพงเพชร!J486"")"),104)</f>
        <v>104</v>
      </c>
      <c r="K591" s="163">
        <f t="shared" ca="1" si="125"/>
        <v>41.6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IFERROR(__xludf.DUMMYFUNCTION("IMPORTRANGE(""https://docs.google.com/spreadsheets/d/11923uPwbBZFjjGgGUA6NLw09EwE0CqkOc4q9oUmW1yo/edit?usp=sharing"",""กำแพงเพชร!J487"")"),87.25)</f>
        <v>87.25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IFERROR(__xludf.DUMMYFUNCTION("IMPORTRANGE(""https://docs.google.com/spreadsheets/d/11923uPwbBZFjjGgGUA6NLw09EwE0CqkOc4q9oUmW1yo/edit?usp=sharing"",""กำแพงเพชร!J488"")"),100)</f>
        <v>100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IFERROR(__xludf.DUMMYFUNCTION("IMPORTRANGE(""https://docs.google.com/spreadsheets/d/11923uPwbBZFjjGgGUA6NLw09EwE0CqkOc4q9oUmW1yo/edit?usp=sharing"",""กำแพงเพชร!J489"")"),81.98)</f>
        <v>81.98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IFERROR(__xludf.DUMMYFUNCTION("IMPORTRANGE(""https://docs.google.com/spreadsheets/d/11923uPwbBZFjjGgGUA6NLw09EwE0CqkOc4q9oUmW1yo/edit?usp=sharing"",""กำแพงเพชร!J490"")"),104)</f>
        <v>104</v>
      </c>
      <c r="K595" s="163">
        <f t="shared" ca="1" si="125"/>
        <v>41.6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IFERROR(__xludf.DUMMYFUNCTION("IMPORTRANGE(""https://docs.google.com/spreadsheets/d/11923uPwbBZFjjGgGUA6NLw09EwE0CqkOc4q9oUmW1yo/edit?usp=sharing"",""กำแพงเพชร!J491"")"),87.25)</f>
        <v>87.25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IFERROR(__xludf.DUMMYFUNCTION("IMPORTRANGE(""https://docs.google.com/spreadsheets/d/11923uPwbBZFjjGgGUA6NLw09EwE0CqkOc4q9oUmW1yo/edit?usp=sharing"",""กำแพงเพชร!L492"")"),3400)</f>
        <v>3400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35.294117647058826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IFERROR(__xludf.DUMMYFUNCTION("IMPORTRANGE(""https://docs.google.com/spreadsheets/d/11923uPwbBZFjjGgGUA6NLw09EwE0CqkOc4q9oUmW1yo/edit?usp=sharing"",""กำแพงเพชร!L494"")"),3400)</f>
        <v>3400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35.294117647058826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IFERROR(__xludf.DUMMYFUNCTION("IMPORTRANGE(""https://docs.google.com/spreadsheets/d/11923uPwbBZFjjGgGUA6NLw09EwE0CqkOc4q9oUmW1yo/edit?usp=sharing"",""กำแพงเพชร!L496"")"),3400)</f>
        <v>3400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35.294117647058826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IFERROR(__xludf.DUMMYFUNCTION("IMPORTRANGE(""https://docs.google.com/spreadsheets/d/11923uPwbBZFjjGgGUA6NLw09EwE0CqkOc4q9oUmW1yo/edit?usp=sharing"",""กำแพงเพชร!J523"")"),3901000)</f>
        <v>3901000</v>
      </c>
      <c r="K628" s="342">
        <f t="shared" ref="K628:K635" ca="1" si="129">IF(I628&gt;0,J628*100/I628,0)</f>
        <v>78.02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IFERROR(__xludf.DUMMYFUNCTION("IMPORTRANGE(""https://docs.google.com/spreadsheets/d/11923uPwbBZFjjGgGUA6NLw09EwE0CqkOc4q9oUmW1yo/edit?usp=sharing"",""กำแพงเพชร!J524"")"),126)</f>
        <v>126</v>
      </c>
      <c r="K629" s="342">
        <f t="shared" ca="1" si="129"/>
        <v>78.260869565217391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IFERROR(__xludf.DUMMYFUNCTION("IMPORTRANGE(""https://docs.google.com/spreadsheets/d/11923uPwbBZFjjGgGUA6NLw09EwE0CqkOc4q9oUmW1yo/edit?usp=sharing"",""กำแพงเพชร!J525"")"),1123493.86)</f>
        <v>1123493.8600000001</v>
      </c>
      <c r="K630" s="342">
        <f t="shared" ca="1" si="129"/>
        <v>22.60580040724507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IFERROR(__xludf.DUMMYFUNCTION("IMPORTRANGE(""https://docs.google.com/spreadsheets/d/11923uPwbBZFjjGgGUA6NLw09EwE0CqkOc4q9oUmW1yo/edit?usp=sharing"",""กำแพงเพชร!J526"")"),66)</f>
        <v>66</v>
      </c>
      <c r="K631" s="342">
        <f t="shared" ca="1" si="129"/>
        <v>52.38095238095238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IFERROR(__xludf.DUMMYFUNCTION("IMPORTRANGE(""https://docs.google.com/spreadsheets/d/11923uPwbBZFjjGgGUA6NLw09EwE0CqkOc4q9oUmW1yo/edit?usp=sharing"",""กำแพงเพชร!J527"")"),1071619.23)</f>
        <v>1071619.23</v>
      </c>
      <c r="K632" s="342">
        <f t="shared" ca="1" si="129"/>
        <v>42.50247554827795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IFERROR(__xludf.DUMMYFUNCTION("IMPORTRANGE(""https://docs.google.com/spreadsheets/d/11923uPwbBZFjjGgGUA6NLw09EwE0CqkOc4q9oUmW1yo/edit?usp=sharing"",""กำแพงเพชร!J528"")"),203)</f>
        <v>203</v>
      </c>
      <c r="K633" s="342">
        <f t="shared" ca="1" si="129"/>
        <v>69.283276450511948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IFERROR(__xludf.DUMMYFUNCTION("IMPORTRANGE(""https://docs.google.com/spreadsheets/d/11923uPwbBZFjjGgGUA6NLw09EwE0CqkOc4q9oUmW1yo/edit?usp=sharing"",""กำแพงเพชร!J530"")"),166)</f>
        <v>166</v>
      </c>
      <c r="K635" s="487">
        <f t="shared" ca="1" si="129"/>
        <v>101.21951219512195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7909321.3900000006</v>
      </c>
      <c r="M8" s="23">
        <f t="shared" ca="1" si="0"/>
        <v>5425432.3900000006</v>
      </c>
      <c r="N8" s="23">
        <f t="shared" ca="1" si="0"/>
        <v>7450022.75</v>
      </c>
      <c r="O8" s="22">
        <f t="shared" ref="O8:O16" ca="1" si="1">IF(L8&gt;0,N8*100/L8,0)</f>
        <v>94.192945041015705</v>
      </c>
      <c r="P8" s="22">
        <f t="shared" ref="P8:P16" ca="1" si="2">IF(M8&gt;0,N8*100/M8,0)</f>
        <v>137.3166637138759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7909321.3900000006</v>
      </c>
      <c r="M10" s="30">
        <f t="shared" ca="1" si="4"/>
        <v>5425432.3900000006</v>
      </c>
      <c r="N10" s="30">
        <f t="shared" ca="1" si="4"/>
        <v>7450022.75</v>
      </c>
      <c r="O10" s="29">
        <f t="shared" ca="1" si="1"/>
        <v>94.192945041015705</v>
      </c>
      <c r="P10" s="29">
        <f t="shared" ca="1" si="2"/>
        <v>137.3166637138759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7519521.3900000006</v>
      </c>
      <c r="M12" s="39">
        <f t="shared" ca="1" si="6"/>
        <v>5035632.3900000006</v>
      </c>
      <c r="N12" s="39">
        <f t="shared" ca="1" si="6"/>
        <v>7060222.75</v>
      </c>
      <c r="O12" s="39">
        <f t="shared" ca="1" si="1"/>
        <v>93.891916570503952</v>
      </c>
      <c r="P12" s="39">
        <f t="shared" ca="1" si="2"/>
        <v>140.20528512010782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2836878.39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4682643</v>
      </c>
      <c r="M14" s="39">
        <f t="shared" si="8"/>
        <v>0</v>
      </c>
      <c r="N14" s="39">
        <f t="shared" ca="1" si="8"/>
        <v>2024590.3599999999</v>
      </c>
      <c r="O14" s="39">
        <f t="shared" ca="1" si="1"/>
        <v>43.236060489770416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389800</v>
      </c>
      <c r="M16" s="39">
        <f t="shared" ca="1" si="10"/>
        <v>389800</v>
      </c>
      <c r="N16" s="39">
        <f t="shared" ca="1" si="10"/>
        <v>389800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5425432.3900000006</v>
      </c>
      <c r="M18" s="23">
        <f t="shared" ca="1" si="11"/>
        <v>5425432.3900000006</v>
      </c>
      <c r="N18" s="23">
        <f t="shared" ca="1" si="11"/>
        <v>5425432.3900000006</v>
      </c>
      <c r="O18" s="22">
        <f t="shared" ref="O18:O20" ca="1" si="12">IF(L18&gt;0,N18*100/L18,0)</f>
        <v>99.999999999999986</v>
      </c>
      <c r="P18" s="22">
        <f t="shared" ref="P18:P26" ca="1" si="13">IF(M18&gt;0,N18*100/M18,0)</f>
        <v>99.999999999999986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5425432.3900000006</v>
      </c>
      <c r="M20" s="30">
        <f t="shared" ca="1" si="15"/>
        <v>5425432.3900000006</v>
      </c>
      <c r="N20" s="30">
        <f t="shared" ca="1" si="15"/>
        <v>5425432.3900000006</v>
      </c>
      <c r="O20" s="29">
        <f t="shared" ca="1" si="12"/>
        <v>99.999999999999986</v>
      </c>
      <c r="P20" s="29">
        <f t="shared" ca="1" si="13"/>
        <v>99.999999999999986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5035632.3900000006</v>
      </c>
      <c r="M22" s="42">
        <f t="shared" ca="1" si="18"/>
        <v>5035632.3900000006</v>
      </c>
      <c r="N22" s="39">
        <f t="shared" ca="1" si="18"/>
        <v>5035632.3900000006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2836878.39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2198754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389800</v>
      </c>
      <c r="M26" s="50">
        <f t="shared" ca="1" si="22"/>
        <v>389800</v>
      </c>
      <c r="N26" s="50">
        <f t="shared" ca="1" si="22"/>
        <v>389800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2483889</v>
      </c>
      <c r="M28" s="23">
        <f t="shared" si="23"/>
        <v>0</v>
      </c>
      <c r="N28" s="23">
        <f t="shared" ca="1" si="23"/>
        <v>2024590.3599999999</v>
      </c>
      <c r="O28" s="22">
        <f t="shared" ref="O28:O30" ca="1" si="24">IF(L28&gt;0,N28*100/L28,0)</f>
        <v>81.508890292601649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2483889</v>
      </c>
      <c r="M30" s="30">
        <f t="shared" si="27"/>
        <v>0</v>
      </c>
      <c r="N30" s="30">
        <f t="shared" ca="1" si="27"/>
        <v>2024590.3599999999</v>
      </c>
      <c r="O30" s="29">
        <f t="shared" ca="1" si="24"/>
        <v>81.508890292601649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2483889</v>
      </c>
      <c r="M32" s="39">
        <f t="shared" si="30"/>
        <v>0</v>
      </c>
      <c r="N32" s="39">
        <f t="shared" ca="1" si="30"/>
        <v>2024590.3599999999</v>
      </c>
      <c r="O32" s="39">
        <f t="shared" ca="1" si="29"/>
        <v>81.508890292601649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2483889</v>
      </c>
      <c r="M34" s="39">
        <f t="shared" si="32"/>
        <v>0</v>
      </c>
      <c r="N34" s="39">
        <f t="shared" ca="1" si="32"/>
        <v>2024590.3599999999</v>
      </c>
      <c r="O34" s="39">
        <f t="shared" ca="1" si="29"/>
        <v>81.508890292601649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5425432.3900000006</v>
      </c>
      <c r="M37" s="55">
        <f t="shared" ca="1" si="33"/>
        <v>5425432.3900000006</v>
      </c>
      <c r="N37" s="55">
        <f t="shared" ca="1" si="33"/>
        <v>5425432.3900000006</v>
      </c>
      <c r="O37" s="56">
        <f t="shared" ca="1" si="29"/>
        <v>99.999999999999986</v>
      </c>
      <c r="P37" s="56">
        <f t="shared" ca="1" si="25"/>
        <v>99.999999999999986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814700</v>
      </c>
      <c r="M41" s="79">
        <f t="shared" ca="1" si="34"/>
        <v>814700</v>
      </c>
      <c r="N41" s="79">
        <f t="shared" ca="1" si="34"/>
        <v>814700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814700</v>
      </c>
      <c r="M43" s="79">
        <f t="shared" ca="1" si="38"/>
        <v>814700</v>
      </c>
      <c r="N43" s="79">
        <f t="shared" ca="1" si="38"/>
        <v>814700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814700</v>
      </c>
      <c r="M45" s="50">
        <f ca="1">IFERROR(__xludf.DUMMYFUNCTION("IMPORTRANGE(""https://docs.google.com/spreadsheets/d/1Yj_ptqi66GCucihVvJfMjLAmec39IyEx_6qawtMGysU/edit?usp=sharing"",""สบก!Q21"")"),814700)</f>
        <v>814700</v>
      </c>
      <c r="N45" s="50">
        <f ca="1">IFERROR(__xludf.DUMMYFUNCTION("IMPORTRANGE(""https://docs.google.com/spreadsheets/d/1Yj_ptqi66GCucihVvJfMjLAmec39IyEx_6qawtMGysU/edit?usp=sharing"",""สบก!R21"")"),814700)</f>
        <v>814700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IFERROR(__xludf.DUMMYFUNCTION("IMPORTRANGE(""https://docs.google.com/spreadsheets/d/1Yj_ptqi66GCucihVvJfMjLAmec39IyEx_6qawtMGysU/edit?usp=sharing"",""สบก!M21"")"),814700)</f>
        <v>814700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727178.39</v>
      </c>
      <c r="M53" s="121">
        <f t="shared" ca="1" si="39"/>
        <v>727178.39</v>
      </c>
      <c r="N53" s="121">
        <f t="shared" ca="1" si="39"/>
        <v>727178.39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727178.39</v>
      </c>
      <c r="M55" s="121">
        <f t="shared" ca="1" si="43"/>
        <v>727178.39</v>
      </c>
      <c r="N55" s="121">
        <f t="shared" ca="1" si="43"/>
        <v>727178.39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727178.39</v>
      </c>
      <c r="M57" s="50">
        <f ca="1">IFERROR(__xludf.DUMMYFUNCTION("IMPORTRANGE(""https://docs.google.com/spreadsheets/d/1Yj_ptqi66GCucihVvJfMjLAmec39IyEx_6qawtMGysU/edit?usp=sharing"",""สบก!Z21"")"),727178.39)</f>
        <v>727178.39</v>
      </c>
      <c r="N57" s="50">
        <f ca="1">IFERROR(__xludf.DUMMYFUNCTION("IMPORTRANGE(""https://docs.google.com/spreadsheets/d/1Yj_ptqi66GCucihVvJfMjLAmec39IyEx_6qawtMGysU/edit?usp=sharing"",""สบก!AA21"")"),727178.39)</f>
        <v>727178.39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IFERROR(__xludf.DUMMYFUNCTION("IMPORTRANGE(""https://docs.google.com/spreadsheets/d/1Yj_ptqi66GCucihVvJfMjLAmec39IyEx_6qawtMGysU/edit?usp=sharing"",""สบก!V21"")"),727178.39)</f>
        <v>727178.39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1159370</v>
      </c>
      <c r="M66" s="152">
        <f t="shared" ca="1" si="45"/>
        <v>1159370</v>
      </c>
      <c r="N66" s="152">
        <f t="shared" ca="1" si="45"/>
        <v>1159370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1159370</v>
      </c>
      <c r="M68" s="88">
        <f t="shared" ca="1" si="49"/>
        <v>1159370</v>
      </c>
      <c r="N68" s="88">
        <f t="shared" ca="1" si="49"/>
        <v>1159370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954370</v>
      </c>
      <c r="M70" s="167">
        <f ca="1">IFERROR(__xludf.DUMMYFUNCTION("IMPORTRANGE(""https://docs.google.com/spreadsheets/d/1Yj_ptqi66GCucihVvJfMjLAmec39IyEx_6qawtMGysU/edit?usp=sharing"",""สบก!AI21"")"),954370)</f>
        <v>954370</v>
      </c>
      <c r="N70" s="168">
        <f ca="1">IFERROR(__xludf.DUMMYFUNCTION("IMPORTRANGE(""https://docs.google.com/spreadsheets/d/1Yj_ptqi66GCucihVvJfMjLAmec39IyEx_6qawtMGysU/edit?usp=sharing"",""สบก!AJ21"")"),954370)</f>
        <v>954370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IFERROR(__xludf.DUMMYFUNCTION("IMPORTRANGE(""https://docs.google.com/spreadsheets/d/1Yj_ptqi66GCucihVvJfMjLAmec39IyEx_6qawtMGysU/edit?usp=sharing"",""สบก!AF21"")"),954370)</f>
        <v>954370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IFERROR(__xludf.DUMMYFUNCTION("IMPORTRANGE(""https://docs.google.com/spreadsheets/d/1Yj_ptqi66GCucihVvJfMjLAmec39IyEx_6qawtMGysU/edit?usp=sharing"",""สบก!AG21"")"),205000)</f>
        <v>205000</v>
      </c>
      <c r="M74" s="50">
        <f ca="1">L74</f>
        <v>205000</v>
      </c>
      <c r="N74" s="50">
        <f ca="1">IFERROR(__xludf.DUMMYFUNCTION("IMPORTRANGE(""https://docs.google.com/spreadsheets/d/1Yj_ptqi66GCucihVvJfMjLAmec39IyEx_6qawtMGysU/edit?usp=sharing"",""สบก!AK21"")"),205000)</f>
        <v>205000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294259</v>
      </c>
      <c r="M94" s="152">
        <f t="shared" ca="1" si="52"/>
        <v>294259</v>
      </c>
      <c r="N94" s="152">
        <f t="shared" ca="1" si="52"/>
        <v>294259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294259</v>
      </c>
      <c r="M96" s="88">
        <f t="shared" ca="1" si="56"/>
        <v>294259</v>
      </c>
      <c r="N96" s="88">
        <f t="shared" ca="1" si="56"/>
        <v>294259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109459</v>
      </c>
      <c r="M98" s="167">
        <f ca="1">IFERROR(__xludf.DUMMYFUNCTION("IMPORTRANGE(""https://docs.google.com/spreadsheets/d/1Yj_ptqi66GCucihVvJfMjLAmec39IyEx_6qawtMGysU/edit?usp=sharing"",""สบก!AR21"")"),109459)</f>
        <v>109459</v>
      </c>
      <c r="N98" s="168">
        <f ca="1">IFERROR(__xludf.DUMMYFUNCTION("IMPORTRANGE(""https://docs.google.com/spreadsheets/d/1Yj_ptqi66GCucihVvJfMjLAmec39IyEx_6qawtMGysU/edit?usp=sharing"",""สบก!AS21"")"),109459)</f>
        <v>109459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IFERROR(__xludf.DUMMYFUNCTION("IMPORTRANGE(""https://docs.google.com/spreadsheets/d/1Yj_ptqi66GCucihVvJfMjLAmec39IyEx_6qawtMGysU/edit?usp=sharing"",""สบก!AO21"")"),109459)</f>
        <v>109459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629655</v>
      </c>
      <c r="M140" s="152">
        <f t="shared" ca="1" si="64"/>
        <v>629655</v>
      </c>
      <c r="N140" s="152">
        <f t="shared" ca="1" si="64"/>
        <v>629655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629655</v>
      </c>
      <c r="M142" s="88">
        <f t="shared" ca="1" si="68"/>
        <v>629655</v>
      </c>
      <c r="N142" s="88">
        <f t="shared" ca="1" si="68"/>
        <v>629655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629655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IFERROR(__xludf.DUMMYFUNCTION("IMPORTRANGE(""https://docs.google.com/spreadsheets/d/1Yj_ptqi66GCucihVvJfMjLAmec39IyEx_6qawtMGysU/edit?usp=sharing"",""สบก!BK21"")"),629655)</f>
        <v>629655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IFERROR(__xludf.DUMMYFUNCTION("IMPORTRANGE(""https://docs.google.com/spreadsheets/d/1Yj_ptqi66GCucihVvJfMjLAmec39IyEx_6qawtMGysU/edit?usp=sharing"",""สบก!BG21"")"),166255)</f>
        <v>166255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IFERROR(__xludf.DUMMYFUNCTION("IMPORTRANGE(""https://docs.google.com/spreadsheets/d/11923uPwbBZFjjGgGUA6NLw09EwE0CqkOc4q9oUmW1yo/edit?usp=sharing"",""เชียงราย!I114"")"),40000)</f>
        <v>40000</v>
      </c>
      <c r="J189" s="284">
        <f ca="1">IFERROR(__xludf.DUMMYFUNCTION("IMPORTRANGE(""https://docs.google.com/spreadsheets/d/11923uPwbBZFjjGgGUA6NLw09EwE0CqkOc4q9oUmW1yo/edit?usp=sharing"",""เชียงราย!J114"")"),40000)</f>
        <v>40000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IFERROR(__xludf.DUMMYFUNCTION("IMPORTRANGE(""https://docs.google.com/spreadsheets/d/11923uPwbBZFjjGgGUA6NLw09EwE0CqkOc4q9oUmW1yo/edit?usp=sharing"",""เชียงราย!I124"")"),40000)</f>
        <v>40000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IFERROR(__xludf.DUMMYFUNCTION("IMPORTRANGE(""https://docs.google.com/spreadsheets/d/11923uPwbBZFjjGgGUA6NLw09EwE0CqkOc4q9oUmW1yo/edit?usp=sharing"",""เชียงราย!I125"")"),40000)</f>
        <v>40000</v>
      </c>
      <c r="J200" s="188">
        <f ca="1">IFERROR(__xludf.DUMMYFUNCTION("IMPORTRANGE(""https://docs.google.com/spreadsheets/d/11923uPwbBZFjjGgGUA6NLw09EwE0CqkOc4q9oUmW1yo/edit?usp=sharing"",""เชียงราย!J125"")"),40000)</f>
        <v>40000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41800</v>
      </c>
      <c r="M220" s="152">
        <f t="shared" ca="1" si="72"/>
        <v>41800</v>
      </c>
      <c r="N220" s="152">
        <f t="shared" ca="1" si="72"/>
        <v>41800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41800</v>
      </c>
      <c r="M222" s="88">
        <f t="shared" ca="1" si="76"/>
        <v>41800</v>
      </c>
      <c r="N222" s="88">
        <f t="shared" ca="1" si="76"/>
        <v>41800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41800</v>
      </c>
      <c r="M224" s="167">
        <f ca="1">IFERROR(__xludf.DUMMYFUNCTION("IMPORTRANGE(""https://docs.google.com/spreadsheets/d/1Yj_ptqi66GCucihVvJfMjLAmec39IyEx_6qawtMGysU/edit?usp=sharing"",""สบก!BS21"")"),41800)</f>
        <v>41800</v>
      </c>
      <c r="N224" s="168">
        <f ca="1">IFERROR(__xludf.DUMMYFUNCTION("IMPORTRANGE(""https://docs.google.com/spreadsheets/d/1Yj_ptqi66GCucihVvJfMjLAmec39IyEx_6qawtMGysU/edit?usp=sharing"",""สบก!BT21"")"),41800)</f>
        <v>41800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IFERROR(__xludf.DUMMYFUNCTION("IMPORTRANGE(""https://docs.google.com/spreadsheets/d/1Yj_ptqi66GCucihVvJfMjLAmec39IyEx_6qawtMGysU/edit?usp=sharing"",""สบก!BP21"")"),41800)</f>
        <v>41800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IFERROR(__xludf.DUMMYFUNCTION("IMPORTRANGE(""https://docs.google.com/spreadsheets/d/1Yj_ptqi66GCucihVvJfMjLAmec39IyEx_6qawtMGysU/edit?usp=sharing"",""สบก!CC21"")"),71400)</f>
        <v>71400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105700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105700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IFERROR(__xludf.DUMMYFUNCTION("IMPORTRANGE(""https://docs.google.com/spreadsheets/d/1Yj_ptqi66GCucihVvJfMjLAmec39IyEx_6qawtMGysU/edit?usp=sharing"",""สบก!CL21"")"),105700)</f>
        <v>105700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IFERROR(__xludf.DUMMYFUNCTION("IMPORTRANGE(""https://docs.google.com/spreadsheets/d/11923uPwbBZFjjGgGUA6NLw09EwE0CqkOc4q9oUmW1yo/edit?usp=sharing"",""เชียงราย!J228"")"),797)</f>
        <v>797</v>
      </c>
      <c r="K328" s="317">
        <f ca="1">IF(I328&gt;0,J328*100/I328,0)</f>
        <v>117.20588235294117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1581370</v>
      </c>
      <c r="M329" s="152">
        <f t="shared" ca="1" si="98"/>
        <v>1581370</v>
      </c>
      <c r="N329" s="152">
        <f t="shared" ca="1" si="98"/>
        <v>1581370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1581370</v>
      </c>
      <c r="M331" s="88">
        <f t="shared" ca="1" si="102"/>
        <v>1581370</v>
      </c>
      <c r="N331" s="88">
        <f t="shared" ca="1" si="102"/>
        <v>1581370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1581370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IFERROR(__xludf.DUMMYFUNCTION("IMPORTRANGE(""https://docs.google.com/spreadsheets/d/1Yj_ptqi66GCucihVvJfMjLAmec39IyEx_6qawtMGysU/edit?usp=sharing"",""สบก!DM21"")"),1581370)</f>
        <v>1581370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IFERROR(__xludf.DUMMYFUNCTION("IMPORTRANGE(""https://docs.google.com/spreadsheets/d/1Yj_ptqi66GCucihVvJfMjLAmec39IyEx_6qawtMGysU/edit?usp=sharing"",""สบก!DI21"")"),749770)</f>
        <v>749770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IFERROR(__xludf.DUMMYFUNCTION("IMPORTRANGE(""https://docs.google.com/spreadsheets/d/11923uPwbBZFjjGgGUA6NLw09EwE0CqkOc4q9oUmW1yo/edit?usp=sharing"",""เชียงราย!J234"")"),624)</f>
        <v>624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IFERROR(__xludf.DUMMYFUNCTION("IMPORTRANGE(""https://docs.google.com/spreadsheets/d/11923uPwbBZFjjGgGUA6NLw09EwE0CqkOc4q9oUmW1yo/edit?usp=sharing"",""เชียงราย!J235"")"),3525.2)</f>
        <v>3525.2</v>
      </c>
      <c r="K340" s="342">
        <f t="shared" ca="1" si="103"/>
        <v>103.68235294117648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IFERROR(__xludf.DUMMYFUNCTION("IMPORTRANGE(""https://docs.google.com/spreadsheets/d/11923uPwbBZFjjGgGUA6NLw09EwE0CqkOc4q9oUmW1yo/edit?usp=sharing"",""เชียงราย!J236"")"),732)</f>
        <v>732</v>
      </c>
      <c r="K341" s="342">
        <f t="shared" ca="1" si="103"/>
        <v>107.64705882352941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IFERROR(__xludf.DUMMYFUNCTION("IMPORTRANGE(""https://docs.google.com/spreadsheets/d/11923uPwbBZFjjGgGUA6NLw09EwE0CqkOc4q9oUmW1yo/edit?usp=sharing"",""เชียงราย!J237"")"),4759.94)</f>
        <v>4759.9399999999996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IFERROR(__xludf.DUMMYFUNCTION("IMPORTRANGE(""https://docs.google.com/spreadsheets/d/11923uPwbBZFjjGgGUA6NLw09EwE0CqkOc4q9oUmW1yo/edit?usp=sharing"",""เชียงราย!J238"")"),34)</f>
        <v>34</v>
      </c>
      <c r="K343" s="342">
        <f t="shared" ca="1" si="103"/>
        <v>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IFERROR(__xludf.DUMMYFUNCTION("IMPORTRANGE(""https://docs.google.com/spreadsheets/d/11923uPwbBZFjjGgGUA6NLw09EwE0CqkOc4q9oUmW1yo/edit?usp=sharing"",""เชียงราย!J239"")"),111.11)</f>
        <v>111.11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IFERROR(__xludf.DUMMYFUNCTION("IMPORTRANGE(""https://docs.google.com/spreadsheets/d/11923uPwbBZFjjGgGUA6NLw09EwE0CqkOc4q9oUmW1yo/edit?usp=sharing"",""เชียงราย!J240"")"),797)</f>
        <v>797</v>
      </c>
      <c r="K345" s="342">
        <f t="shared" ca="1" si="103"/>
        <v>117.20588235294117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IFERROR(__xludf.DUMMYFUNCTION("IMPORTRANGE(""https://docs.google.com/spreadsheets/d/11923uPwbBZFjjGgGUA6NLw09EwE0CqkOc4q9oUmW1yo/edit?usp=sharing"",""เชียงราย!J241"")"),5259.07)</f>
        <v>5259.07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IFERROR(__xludf.DUMMYFUNCTION("IMPORTRANGE(""https://docs.google.com/spreadsheets/d/11923uPwbBZFjjGgGUA6NLw09EwE0CqkOc4q9oUmW1yo/edit?usp=sharing"",""เชียงราย!L242"")"),2483889)</f>
        <v>2483889</v>
      </c>
      <c r="M347" s="357"/>
      <c r="N347" s="357">
        <f ca="1">IFERROR(__xludf.DUMMYFUNCTION("IMPORTRANGE(""https://docs.google.com/spreadsheets/d/11923uPwbBZFjjGgGUA6NLw09EwE0CqkOc4q9oUmW1yo/edit?usp=sharing"",""เชียงราย!M242"")"),2024590.35999999)</f>
        <v>2024590.3599999901</v>
      </c>
      <c r="O347" s="357">
        <f ca="1">+IF(L347&gt;0,N347*100/L347,0)</f>
        <v>81.508890292601251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IFERROR(__xludf.DUMMYFUNCTION("IMPORTRANGE(""https://docs.google.com/spreadsheets/d/11923uPwbBZFjjGgGUA6NLw09EwE0CqkOc4q9oUmW1yo/edit?usp=sharing"",""เชียงราย!M244"")"),460701)</f>
        <v>460701</v>
      </c>
      <c r="O349" s="372">
        <f ca="1">+IF(L349&gt;0,N349*100/L349,0)</f>
        <v>86.565388951521982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IFERROR(__xludf.DUMMYFUNCTION("IMPORTRANGE(""https://docs.google.com/spreadsheets/d/11923uPwbBZFjjGgGUA6NLw09EwE0CqkOc4q9oUmW1yo/edit?usp=sharing"",""เชียงราย!M247"")"),460701)</f>
        <v>460701</v>
      </c>
      <c r="O352" s="165">
        <f t="shared" ca="1" si="105"/>
        <v>86.565388951521982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IFERROR(__xludf.DUMMYFUNCTION("IMPORTRANGE(""https://docs.google.com/spreadsheets/d/11923uPwbBZFjjGgGUA6NLw09EwE0CqkOc4q9oUmW1yo/edit?usp=sharing"",""เชียงราย!M249"")"),460701)</f>
        <v>460701</v>
      </c>
      <c r="O354" s="168">
        <f t="shared" ca="1" si="105"/>
        <v>86.565388951521982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IFERROR(__xludf.DUMMYFUNCTION("IMPORTRANGE(""https://docs.google.com/spreadsheets/d/11923uPwbBZFjjGgGUA6NLw09EwE0CqkOc4q9oUmW1yo/edit?usp=sharing"",""เชียงราย!M252"")"),108850)</f>
        <v>108850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IFERROR(__xludf.DUMMYFUNCTION("IMPORTRANGE(""https://docs.google.com/spreadsheets/d/11923uPwbBZFjjGgGUA6NLw09EwE0CqkOc4q9oUmW1yo/edit?usp=sharing"",""เชียงราย!M253"")"),351851)</f>
        <v>351851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IFERROR(__xludf.DUMMYFUNCTION("IMPORTRANGE(""https://docs.google.com/spreadsheets/d/11923uPwbBZFjjGgGUA6NLw09EwE0CqkOc4q9oUmW1yo/edit?usp=sharing"",""เชียงราย!M275"")"),460140)</f>
        <v>460140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IFERROR(__xludf.DUMMYFUNCTION("IMPORTRANGE(""https://docs.google.com/spreadsheets/d/11923uPwbBZFjjGgGUA6NLw09EwE0CqkOc4q9oUmW1yo/edit?usp=sharing"",""เชียงราย!M278"")"),460140)</f>
        <v>460140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IFERROR(__xludf.DUMMYFUNCTION("IMPORTRANGE(""https://docs.google.com/spreadsheets/d/11923uPwbBZFjjGgGUA6NLw09EwE0CqkOc4q9oUmW1yo/edit?usp=sharing"",""เชียงราย!M280"")"),460140)</f>
        <v>460140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IFERROR(__xludf.DUMMYFUNCTION("IMPORTRANGE(""https://docs.google.com/spreadsheets/d/11923uPwbBZFjjGgGUA6NLw09EwE0CqkOc4q9oUmW1yo/edit?usp=sharing"",""เชียงราย!J293"")"),70)</f>
        <v>70</v>
      </c>
      <c r="K398" s="163">
        <f t="shared" ca="1" si="110"/>
        <v>140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IFERROR(__xludf.DUMMYFUNCTION("IMPORTRANGE(""https://docs.google.com/spreadsheets/d/11923uPwbBZFjjGgGUA6NLw09EwE0CqkOc4q9oUmW1yo/edit?usp=sharing"",""เชียงราย!M296"")"),195900)</f>
        <v>195900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IFERROR(__xludf.DUMMYFUNCTION("IMPORTRANGE(""https://docs.google.com/spreadsheets/d/11923uPwbBZFjjGgGUA6NLw09EwE0CqkOc4q9oUmW1yo/edit?usp=sharing"",""เชียงราย!M299"")"),195900)</f>
        <v>195900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IFERROR(__xludf.DUMMYFUNCTION("IMPORTRANGE(""https://docs.google.com/spreadsheets/d/11923uPwbBZFjjGgGUA6NLw09EwE0CqkOc4q9oUmW1yo/edit?usp=sharing"",""เชียงราย!M301"")"),195900)</f>
        <v>195900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IFERROR(__xludf.DUMMYFUNCTION("IMPORTRANGE(""https://docs.google.com/spreadsheets/d/11923uPwbBZFjjGgGUA6NLw09EwE0CqkOc4q9oUmW1yo/edit?usp=sharing"",""เชียงราย!M302"")"),121860)</f>
        <v>121860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IFERROR(__xludf.DUMMYFUNCTION("IMPORTRANGE(""https://docs.google.com/spreadsheets/d/11923uPwbBZFjjGgGUA6NLw09EwE0CqkOc4q9oUmW1yo/edit?usp=sharing"",""เชียงราย!M330"")"),144453)</f>
        <v>144453</v>
      </c>
      <c r="O435" s="411">
        <f t="shared" ref="O435:O439" ca="1" si="114">+IF(L435&gt;0,N435*100/L435,0)</f>
        <v>90.396120150187741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IFERROR(__xludf.DUMMYFUNCTION("IMPORTRANGE(""https://docs.google.com/spreadsheets/d/11923uPwbBZFjjGgGUA6NLw09EwE0CqkOc4q9oUmW1yo/edit?usp=sharing"",""เชียงราย!M332"")"),144453)</f>
        <v>144453</v>
      </c>
      <c r="O437" s="168">
        <f t="shared" ca="1" si="114"/>
        <v>90.396120150187741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IFERROR(__xludf.DUMMYFUNCTION("IMPORTRANGE(""https://docs.google.com/spreadsheets/d/11923uPwbBZFjjGgGUA6NLw09EwE0CqkOc4q9oUmW1yo/edit?usp=sharing"",""เชียงราย!M334"")"),144453)</f>
        <v>144453</v>
      </c>
      <c r="O439" s="168">
        <f t="shared" ca="1" si="114"/>
        <v>90.396120150187741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IFERROR(__xludf.DUMMYFUNCTION("IMPORTRANGE(""https://docs.google.com/spreadsheets/d/11923uPwbBZFjjGgGUA6NLw09EwE0CqkOc4q9oUmW1yo/edit?usp=sharing"",""เชียงราย!M338"")"),40453)</f>
        <v>40453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IFERROR(__xludf.DUMMYFUNCTION("IMPORTRANGE(""https://docs.google.com/spreadsheets/d/11923uPwbBZFjjGgGUA6NLw09EwE0CqkOc4q9oUmW1yo/edit?usp=sharing"",""เชียงราย!J350"")"),49473.003)</f>
        <v>49473.002999999997</v>
      </c>
      <c r="K455" s="371">
        <f ca="1">IF(I455&gt;0,J455*100/I455,0)</f>
        <v>100.00000606391364</v>
      </c>
      <c r="L455" s="372">
        <f ca="1">IFERROR(__xludf.DUMMYFUNCTION("IMPORTRANGE(""https://docs.google.com/spreadsheets/d/11923uPwbBZFjjGgGUA6NLw09EwE0CqkOc4q9oUmW1yo/edit?usp=sharing"",""เชียงราย!L350"")"),517453)</f>
        <v>517453</v>
      </c>
      <c r="M455" s="372"/>
      <c r="N455" s="372">
        <f ca="1">IFERROR(__xludf.DUMMYFUNCTION("IMPORTRANGE(""https://docs.google.com/spreadsheets/d/11923uPwbBZFjjGgGUA6NLw09EwE0CqkOc4q9oUmW1yo/edit?usp=sharing"",""เชียงราย!M350"")"),352598.08)</f>
        <v>352598.08</v>
      </c>
      <c r="O455" s="372">
        <f t="shared" ref="O455:O459" ca="1" si="116">+IF(L455&gt;0,N455*100/L455,0)</f>
        <v>68.141083344767537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IFERROR(__xludf.DUMMYFUNCTION("IMPORTRANGE(""https://docs.google.com/spreadsheets/d/11923uPwbBZFjjGgGUA6NLw09EwE0CqkOc4q9oUmW1yo/edit?usp=sharing"",""เชียงราย!L352"")"),517453)</f>
        <v>517453</v>
      </c>
      <c r="M457" s="165"/>
      <c r="N457" s="168">
        <f ca="1">IFERROR(__xludf.DUMMYFUNCTION("IMPORTRANGE(""https://docs.google.com/spreadsheets/d/11923uPwbBZFjjGgGUA6NLw09EwE0CqkOc4q9oUmW1yo/edit?usp=sharing"",""เชียงราย!M352"")"),352598.08)</f>
        <v>352598.08</v>
      </c>
      <c r="O457" s="168">
        <f t="shared" ca="1" si="116"/>
        <v>68.141083344767537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IFERROR(__xludf.DUMMYFUNCTION("IMPORTRANGE(""https://docs.google.com/spreadsheets/d/11923uPwbBZFjjGgGUA6NLw09EwE0CqkOc4q9oUmW1yo/edit?usp=sharing"",""เชียงราย!L354"")"),517453)</f>
        <v>517453</v>
      </c>
      <c r="M459" s="168"/>
      <c r="N459" s="168">
        <f ca="1">IFERROR(__xludf.DUMMYFUNCTION("IMPORTRANGE(""https://docs.google.com/spreadsheets/d/11923uPwbBZFjjGgGUA6NLw09EwE0CqkOc4q9oUmW1yo/edit?usp=sharing"",""เชียงราย!M354"")"),352598.08)</f>
        <v>352598.08</v>
      </c>
      <c r="O459" s="168">
        <f t="shared" ca="1" si="116"/>
        <v>68.141083344767537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IFERROR(__xludf.DUMMYFUNCTION("IMPORTRANGE(""https://docs.google.com/spreadsheets/d/11923uPwbBZFjjGgGUA6NLw09EwE0CqkOc4q9oUmW1yo/edit?usp=sharing"",""เชียงราย!M357"")"),81200)</f>
        <v>81200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IFERROR(__xludf.DUMMYFUNCTION("IMPORTRANGE(""https://docs.google.com/spreadsheets/d/11923uPwbBZFjjGgGUA6NLw09EwE0CqkOc4q9oUmW1yo/edit?usp=sharing"",""เชียงราย!M358"")"),271398.08)</f>
        <v>271398.08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IFERROR(__xludf.DUMMYFUNCTION("IMPORTRANGE(""https://docs.google.com/spreadsheets/d/11923uPwbBZFjjGgGUA6NLw09EwE0CqkOc4q9oUmW1yo/edit?usp=sharing"",""เชียงราย!J359"")"),49473.003)</f>
        <v>49473.002999999997</v>
      </c>
      <c r="K464" s="268">
        <f t="shared" ref="K464:K515" ca="1" si="117">IF(I464&gt;0,J464*100/I464,0)</f>
        <v>100.00000606391364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IFERROR(__xludf.DUMMYFUNCTION("IMPORTRANGE(""https://docs.google.com/spreadsheets/d/11923uPwbBZFjjGgGUA6NLw09EwE0CqkOc4q9oUmW1yo/edit?usp=sharing"",""เชียงราย!J376"")"),49473.003)</f>
        <v>49473.002999999997</v>
      </c>
      <c r="K481" s="201">
        <f t="shared" ca="1" si="117"/>
        <v>100.00000606391364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IFERROR(__xludf.DUMMYFUNCTION("IMPORTRANGE(""https://docs.google.com/spreadsheets/d/11923uPwbBZFjjGgGUA6NLw09EwE0CqkOc4q9oUmW1yo/edit?usp=sharing"",""เชียงราย!J377"")"),9843)</f>
        <v>9843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IFERROR(__xludf.DUMMYFUNCTION("IMPORTRANGE(""https://docs.google.com/spreadsheets/d/11923uPwbBZFjjGgGUA6NLw09EwE0CqkOc4q9oUmW1yo/edit?usp=sharing"",""เชียงราย!J378"")"),44623)</f>
        <v>44623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IFERROR(__xludf.DUMMYFUNCTION("IMPORTRANGE(""https://docs.google.com/spreadsheets/d/11923uPwbBZFjjGgGUA6NLw09EwE0CqkOc4q9oUmW1yo/edit?usp=sharing"",""เชียงราย!J379"")"),9024)</f>
        <v>9024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IFERROR(__xludf.DUMMYFUNCTION("IMPORTRANGE(""https://docs.google.com/spreadsheets/d/11923uPwbBZFjjGgGUA6NLw09EwE0CqkOc4q9oUmW1yo/edit?usp=sharing"",""เชียงราย!J380"")"),65)</f>
        <v>65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IFERROR(__xludf.DUMMYFUNCTION("IMPORTRANGE(""https://docs.google.com/spreadsheets/d/11923uPwbBZFjjGgGUA6NLw09EwE0CqkOc4q9oUmW1yo/edit?usp=sharing"",""เชียงราย!J381"")"),18)</f>
        <v>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IFERROR(__xludf.DUMMYFUNCTION("IMPORTRANGE(""https://docs.google.com/spreadsheets/d/11923uPwbBZFjjGgGUA6NLw09EwE0CqkOc4q9oUmW1yo/edit?usp=sharing"",""เชียงราย!J382"")"),902.003)</f>
        <v>902.00300000000004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IFERROR(__xludf.DUMMYFUNCTION("IMPORTRANGE(""https://docs.google.com/spreadsheets/d/11923uPwbBZFjjGgGUA6NLw09EwE0CqkOc4q9oUmW1yo/edit?usp=sharing"",""เชียงราย!J383"")"),172)</f>
        <v>172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IFERROR(__xludf.DUMMYFUNCTION("IMPORTRANGE(""https://docs.google.com/spreadsheets/d/11923uPwbBZFjjGgGUA6NLw09EwE0CqkOc4q9oUmW1yo/edit?usp=sharing"",""เชียงราย!J384"")"),901.003)</f>
        <v>901.00300000000004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IFERROR(__xludf.DUMMYFUNCTION("IMPORTRANGE(""https://docs.google.com/spreadsheets/d/11923uPwbBZFjjGgGUA6NLw09EwE0CqkOc4q9oUmW1yo/edit?usp=sharing"",""เชียงราย!J385"")"),171)</f>
        <v>171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IFERROR(__xludf.DUMMYFUNCTION("IMPORTRANGE(""https://docs.google.com/spreadsheets/d/11923uPwbBZFjjGgGUA6NLw09EwE0CqkOc4q9oUmW1yo/edit?usp=sharing"",""เชียงราย!J388"")"),3883)</f>
        <v>3883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IFERROR(__xludf.DUMMYFUNCTION("IMPORTRANGE(""https://docs.google.com/spreadsheets/d/11923uPwbBZFjjGgGUA6NLw09EwE0CqkOc4q9oUmW1yo/edit?usp=sharing"",""เชียงราย!J389"")"),629)</f>
        <v>629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IFERROR(__xludf.DUMMYFUNCTION("IMPORTRANGE(""https://docs.google.com/spreadsheets/d/11923uPwbBZFjjGgGUA6NLw09EwE0CqkOc4q9oUmW1yo/edit?usp=sharing"",""เชียงราย!J392"")"),708)</f>
        <v>708</v>
      </c>
      <c r="K497" s="444">
        <f t="shared" ca="1" si="117"/>
        <v>100.14144271570014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IFERROR(__xludf.DUMMYFUNCTION("IMPORTRANGE(""https://docs.google.com/spreadsheets/d/11923uPwbBZFjjGgGUA6NLw09EwE0CqkOc4q9oUmW1yo/edit?usp=sharing"",""เชียงราย!J393"")"),708)</f>
        <v>708</v>
      </c>
      <c r="K498" s="201">
        <f t="shared" ca="1" si="117"/>
        <v>100.14144271570014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IFERROR(__xludf.DUMMYFUNCTION("IMPORTRANGE(""https://docs.google.com/spreadsheets/d/11923uPwbBZFjjGgGUA6NLw09EwE0CqkOc4q9oUmW1yo/edit?usp=sharing"",""เชียงราย!J394"")"),94)</f>
        <v>94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IFERROR(__xludf.DUMMYFUNCTION("IMPORTRANGE(""https://docs.google.com/spreadsheets/d/11923uPwbBZFjjGgGUA6NLw09EwE0CqkOc4q9oUmW1yo/edit?usp=sharing"",""เชียงราย!J395"")"),566)</f>
        <v>566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IFERROR(__xludf.DUMMYFUNCTION("IMPORTRANGE(""https://docs.google.com/spreadsheets/d/11923uPwbBZFjjGgGUA6NLw09EwE0CqkOc4q9oUmW1yo/edit?usp=sharing"",""เชียงราย!J396"")"),75)</f>
        <v>75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IFERROR(__xludf.DUMMYFUNCTION("IMPORTRANGE(""https://docs.google.com/spreadsheets/d/11923uPwbBZFjjGgGUA6NLw09EwE0CqkOc4q9oUmW1yo/edit?usp=sharing"",""เชียงราย!J397"")"),553)</f>
        <v>553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IFERROR(__xludf.DUMMYFUNCTION("IMPORTRANGE(""https://docs.google.com/spreadsheets/d/11923uPwbBZFjjGgGUA6NLw09EwE0CqkOc4q9oUmW1yo/edit?usp=sharing"",""เชียงราย!J398"")"),74)</f>
        <v>74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IFERROR(__xludf.DUMMYFUNCTION("IMPORTRANGE(""https://docs.google.com/spreadsheets/d/11923uPwbBZFjjGgGUA6NLw09EwE0CqkOc4q9oUmW1yo/edit?usp=sharing"",""เชียงราย!J401"")"),13)</f>
        <v>13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IFERROR(__xludf.DUMMYFUNCTION("IMPORTRANGE(""https://docs.google.com/spreadsheets/d/11923uPwbBZFjjGgGUA6NLw09EwE0CqkOc4q9oUmW1yo/edit?usp=sharing"",""เชียงราย!J422"")"),26)</f>
        <v>26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IFERROR(__xludf.DUMMYFUNCTION("IMPORTRANGE(""https://docs.google.com/spreadsheets/d/11923uPwbBZFjjGgGUA6NLw09EwE0CqkOc4q9oUmW1yo/edit?usp=sharing"",""เชียงราย!J423"")"),5)</f>
        <v>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IFERROR(__xludf.DUMMYFUNCTION("IMPORTRANGE(""https://docs.google.com/spreadsheets/d/11923uPwbBZFjjGgGUA6NLw09EwE0CqkOc4q9oUmW1yo/edit?usp=sharing"",""เชียงราย!J424"")"),84)</f>
        <v>84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IFERROR(__xludf.DUMMYFUNCTION("IMPORTRANGE(""https://docs.google.com/spreadsheets/d/11923uPwbBZFjjGgGUA6NLw09EwE0CqkOc4q9oUmW1yo/edit?usp=sharing"",""เชียงราย!J425"")"),10)</f>
        <v>10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IFERROR(__xludf.DUMMYFUNCTION("IMPORTRANGE(""https://docs.google.com/spreadsheets/d/11923uPwbBZFjjGgGUA6NLw09EwE0CqkOc4q9oUmW1yo/edit?usp=sharing"",""เชียงราย!L428"")"),57550)</f>
        <v>57550</v>
      </c>
      <c r="M533" s="411"/>
      <c r="N533" s="411">
        <f ca="1">IFERROR(__xludf.DUMMYFUNCTION("IMPORTRANGE(""https://docs.google.com/spreadsheets/d/11923uPwbBZFjjGgGUA6NLw09EwE0CqkOc4q9oUmW1yo/edit?usp=sharing"",""เชียงราย!M428"")"),48973)</f>
        <v>48973</v>
      </c>
      <c r="O533" s="411">
        <f t="shared" ref="O533:O537" ca="1" si="118">+IF(L533&gt;0,N533*100/L533,0)</f>
        <v>85.096437880104261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IFERROR(__xludf.DUMMYFUNCTION("IMPORTRANGE(""https://docs.google.com/spreadsheets/d/11923uPwbBZFjjGgGUA6NLw09EwE0CqkOc4q9oUmW1yo/edit?usp=sharing"",""เชียงราย!L430"")"),57550)</f>
        <v>57550</v>
      </c>
      <c r="M535" s="165"/>
      <c r="N535" s="168">
        <f ca="1">IFERROR(__xludf.DUMMYFUNCTION("IMPORTRANGE(""https://docs.google.com/spreadsheets/d/11923uPwbBZFjjGgGUA6NLw09EwE0CqkOc4q9oUmW1yo/edit?usp=sharing"",""เชียงราย!M430"")"),48973)</f>
        <v>48973</v>
      </c>
      <c r="O535" s="168">
        <f t="shared" ca="1" si="118"/>
        <v>85.096437880104261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IFERROR(__xludf.DUMMYFUNCTION("IMPORTRANGE(""https://docs.google.com/spreadsheets/d/11923uPwbBZFjjGgGUA6NLw09EwE0CqkOc4q9oUmW1yo/edit?usp=sharing"",""เชียงราย!L432"")"),57550)</f>
        <v>57550</v>
      </c>
      <c r="M537" s="168"/>
      <c r="N537" s="168">
        <f ca="1">IFERROR(__xludf.DUMMYFUNCTION("IMPORTRANGE(""https://docs.google.com/spreadsheets/d/11923uPwbBZFjjGgGUA6NLw09EwE0CqkOc4q9oUmW1yo/edit?usp=sharing"",""เชียงราย!M432"")"),48973)</f>
        <v>48973</v>
      </c>
      <c r="O537" s="168">
        <f t="shared" ca="1" si="118"/>
        <v>85.096437880104261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IFERROR(__xludf.DUMMYFUNCTION("IMPORTRANGE(""https://docs.google.com/spreadsheets/d/11923uPwbBZFjjGgGUA6NLw09EwE0CqkOc4q9oUmW1yo/edit?usp=sharing"",""เชียงราย!M433"")"),25550)</f>
        <v>25550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IFERROR(__xludf.DUMMYFUNCTION("IMPORTRANGE(""https://docs.google.com/spreadsheets/d/11923uPwbBZFjjGgGUA6NLw09EwE0CqkOc4q9oUmW1yo/edit?usp=sharing"",""เชียงราย!M436"")"),23423)</f>
        <v>23423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IFERROR(__xludf.DUMMYFUNCTION("IMPORTRANGE(""https://docs.google.com/spreadsheets/d/11923uPwbBZFjjGgGUA6NLw09EwE0CqkOc4q9oUmW1yo/edit?usp=sharing"",""เชียงราย!J459"")"),11685)</f>
        <v>11685</v>
      </c>
      <c r="K564" s="371">
        <f ca="1">IF(I564&gt;0,J564*100/I564,0)</f>
        <v>343.6764705882353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IFERROR(__xludf.DUMMYFUNCTION("IMPORTRANGE(""https://docs.google.com/spreadsheets/d/11923uPwbBZFjjGgGUA6NLw09EwE0CqkOc4q9oUmW1yo/edit?usp=sharing"",""เชียงราย!M459"")"),163766.63)</f>
        <v>163766.63</v>
      </c>
      <c r="O564" s="372">
        <f t="shared" ref="O564:O568" ca="1" si="122">+IF(L564&gt;0,N564*100/L564,0)</f>
        <v>98.892892512077296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IFERROR(__xludf.DUMMYFUNCTION("IMPORTRANGE(""https://docs.google.com/spreadsheets/d/11923uPwbBZFjjGgGUA6NLw09EwE0CqkOc4q9oUmW1yo/edit?usp=sharing"",""เชียงราย!M461"")"),163766.63)</f>
        <v>163766.63</v>
      </c>
      <c r="O566" s="168">
        <f t="shared" ca="1" si="122"/>
        <v>98.892892512077296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IFERROR(__xludf.DUMMYFUNCTION("IMPORTRANGE(""https://docs.google.com/spreadsheets/d/11923uPwbBZFjjGgGUA6NLw09EwE0CqkOc4q9oUmW1yo/edit?usp=sharing"",""เชียงราย!M463"")"),163766.63)</f>
        <v>163766.63</v>
      </c>
      <c r="O568" s="168">
        <f t="shared" ca="1" si="122"/>
        <v>98.892892512077296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IFERROR(__xludf.DUMMYFUNCTION("IMPORTRANGE(""https://docs.google.com/spreadsheets/d/11923uPwbBZFjjGgGUA6NLw09EwE0CqkOc4q9oUmW1yo/edit?usp=sharing"",""เชียงราย!M466"")"),97166.63)</f>
        <v>97166.63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IFERROR(__xludf.DUMMYFUNCTION("IMPORTRANGE(""https://docs.google.com/spreadsheets/d/11923uPwbBZFjjGgGUA6NLw09EwE0CqkOc4q9oUmW1yo/edit?usp=sharing"",""เชียงราย!M467"")"),66600)</f>
        <v>66600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IFERROR(__xludf.DUMMYFUNCTION("IMPORTRANGE(""https://docs.google.com/spreadsheets/d/11923uPwbBZFjjGgGUA6NLw09EwE0CqkOc4q9oUmW1yo/edit?usp=sharing"",""เชียงราย!J468"")"),11685)</f>
        <v>11685</v>
      </c>
      <c r="K573" s="201">
        <f ca="1">IF(I573&gt;0,J573*100/I573,0)</f>
        <v>343.6764705882353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IFERROR(__xludf.DUMMYFUNCTION("IMPORTRANGE(""https://docs.google.com/spreadsheets/d/11923uPwbBZFjjGgGUA6NLw09EwE0CqkOc4q9oUmW1yo/edit?usp=sharing"",""เชียงราย!J471"")"),347)</f>
        <v>347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IFERROR(__xludf.DUMMYFUNCTION("IMPORTRANGE(""https://docs.google.com/spreadsheets/d/11923uPwbBZFjjGgGUA6NLw09EwE0CqkOc4q9oUmW1yo/edit?usp=sharing"",""เชียงราย!J472"")"),11332)</f>
        <v>11332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IFERROR(__xludf.DUMMYFUNCTION("IMPORTRANGE(""https://docs.google.com/spreadsheets/d/11923uPwbBZFjjGgGUA6NLw09EwE0CqkOc4q9oUmW1yo/edit?usp=sharing"",""เชียงราย!J475"")"),47)</f>
        <v>47</v>
      </c>
      <c r="K580" s="371">
        <f ca="1">IF(I580&gt;0,J580*100/I580,0)</f>
        <v>55.952380952380949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IFERROR(__xludf.DUMMYFUNCTION("IMPORTRANGE(""https://docs.google.com/spreadsheets/d/11923uPwbBZFjjGgGUA6NLw09EwE0CqkOc4q9oUmW1yo/edit?usp=sharing"",""เชียงราย!M475"")"),196258.65)</f>
        <v>196258.65</v>
      </c>
      <c r="O580" s="372">
        <f t="shared" ref="O580:O584" ca="1" si="124">+IF(L580&gt;0,N580*100/L580,0)</f>
        <v>54.65657688066036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IFERROR(__xludf.DUMMYFUNCTION("IMPORTRANGE(""https://docs.google.com/spreadsheets/d/11923uPwbBZFjjGgGUA6NLw09EwE0CqkOc4q9oUmW1yo/edit?usp=sharing"",""เชียงราย!M477"")"),196258.65)</f>
        <v>196258.65</v>
      </c>
      <c r="O582" s="168">
        <f t="shared" ca="1" si="124"/>
        <v>54.65657688066036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IFERROR(__xludf.DUMMYFUNCTION("IMPORTRANGE(""https://docs.google.com/spreadsheets/d/11923uPwbBZFjjGgGUA6NLw09EwE0CqkOc4q9oUmW1yo/edit?usp=sharing"",""เชียงราย!M479"")"),196258.65)</f>
        <v>196258.65</v>
      </c>
      <c r="O584" s="168">
        <f t="shared" ca="1" si="124"/>
        <v>54.65657688066036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IFERROR(__xludf.DUMMYFUNCTION("IMPORTRANGE(""https://docs.google.com/spreadsheets/d/11923uPwbBZFjjGgGUA6NLw09EwE0CqkOc4q9oUmW1yo/edit?usp=sharing"",""เชียงราย!M482"")"),102916.65)</f>
        <v>102916.65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IFERROR(__xludf.DUMMYFUNCTION("IMPORTRANGE(""https://docs.google.com/spreadsheets/d/11923uPwbBZFjjGgGUA6NLw09EwE0CqkOc4q9oUmW1yo/edit?usp=sharing"",""เชียงราย!M483"")"),93342)</f>
        <v>93342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IFERROR(__xludf.DUMMYFUNCTION("IMPORTRANGE(""https://docs.google.com/spreadsheets/d/11923uPwbBZFjjGgGUA6NLw09EwE0CqkOc4q9oUmW1yo/edit?usp=sharing"",""เชียงราย!J484"")"),111)</f>
        <v>111</v>
      </c>
      <c r="K589" s="163">
        <f t="shared" ref="K589:K596" ca="1" si="125">IF(I589&gt;0,J589*100/I589,0)</f>
        <v>132.14285714285714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IFERROR(__xludf.DUMMYFUNCTION("IMPORTRANGE(""https://docs.google.com/spreadsheets/d/11923uPwbBZFjjGgGUA6NLw09EwE0CqkOc4q9oUmW1yo/edit?usp=sharing"",""เชียงราย!J485"")"),63.88)</f>
        <v>63.88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IFERROR(__xludf.DUMMYFUNCTION("IMPORTRANGE(""https://docs.google.com/spreadsheets/d/11923uPwbBZFjjGgGUA6NLw09EwE0CqkOc4q9oUmW1yo/edit?usp=sharing"",""เชียงราย!J486"")"),71)</f>
        <v>71</v>
      </c>
      <c r="K591" s="163">
        <f t="shared" ca="1" si="125"/>
        <v>84.523809523809518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IFERROR(__xludf.DUMMYFUNCTION("IMPORTRANGE(""https://docs.google.com/spreadsheets/d/11923uPwbBZFjjGgGUA6NLw09EwE0CqkOc4q9oUmW1yo/edit?usp=sharing"",""เชียงราย!J487"")"),40.39)</f>
        <v>40.39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IFERROR(__xludf.DUMMYFUNCTION("IMPORTRANGE(""https://docs.google.com/spreadsheets/d/11923uPwbBZFjjGgGUA6NLw09EwE0CqkOc4q9oUmW1yo/edit?usp=sharing"",""เชียงราย!J488"")"),59)</f>
        <v>59</v>
      </c>
      <c r="K593" s="163">
        <f t="shared" ca="1" si="125"/>
        <v>70.238095238095241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IFERROR(__xludf.DUMMYFUNCTION("IMPORTRANGE(""https://docs.google.com/spreadsheets/d/11923uPwbBZFjjGgGUA6NLw09EwE0CqkOc4q9oUmW1yo/edit?usp=sharing"",""เชียงราย!J489"")"),35.31)</f>
        <v>35.31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IFERROR(__xludf.DUMMYFUNCTION("IMPORTRANGE(""https://docs.google.com/spreadsheets/d/11923uPwbBZFjjGgGUA6NLw09EwE0CqkOc4q9oUmW1yo/edit?usp=sharing"",""เชียงราย!J490"")"),47)</f>
        <v>47</v>
      </c>
      <c r="K595" s="163">
        <f t="shared" ca="1" si="125"/>
        <v>55.952380952380949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IFERROR(__xludf.DUMMYFUNCTION("IMPORTRANGE(""https://docs.google.com/spreadsheets/d/11923uPwbBZFjjGgGUA6NLw09EwE0CqkOc4q9oUmW1yo/edit?usp=sharing"",""เชียงราย!J491"")"),28.77)</f>
        <v>28.77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IFERROR(__xludf.DUMMYFUNCTION("IMPORTRANGE(""https://docs.google.com/spreadsheets/d/11923uPwbBZFjjGgGUA6NLw09EwE0CqkOc4q9oUmW1yo/edit?usp=sharing"",""เชียงราย!I492"")"),400)</f>
        <v>400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IFERROR(__xludf.DUMMYFUNCTION("IMPORTRANGE(""https://docs.google.com/spreadsheets/d/11923uPwbBZFjjGgGUA6NLw09EwE0CqkOc4q9oUmW1yo/edit?usp=sharing"",""เชียงราย!L492"")"),36170)</f>
        <v>36170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4.9764998617638927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IFERROR(__xludf.DUMMYFUNCTION("IMPORTRANGE(""https://docs.google.com/spreadsheets/d/11923uPwbBZFjjGgGUA6NLw09EwE0CqkOc4q9oUmW1yo/edit?usp=sharing"",""เชียงราย!L494"")"),36170)</f>
        <v>36170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4.9764998617638927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IFERROR(__xludf.DUMMYFUNCTION("IMPORTRANGE(""https://docs.google.com/spreadsheets/d/11923uPwbBZFjjGgGUA6NLw09EwE0CqkOc4q9oUmW1yo/edit?usp=sharing"",""เชียงราย!L496"")"),36170)</f>
        <v>36170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4.9764998617638927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IFERROR(__xludf.DUMMYFUNCTION("IMPORTRANGE(""https://docs.google.com/spreadsheets/d/11923uPwbBZFjjGgGUA6NLw09EwE0CqkOc4q9oUmW1yo/edit?usp=sharing"",""เชียงราย!I506"")"),400)</f>
        <v>400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219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219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IFERROR(__xludf.DUMMYFUNCTION("IMPORTRANGE(""https://docs.google.com/spreadsheets/d/11923uPwbBZFjjGgGUA6NLw09EwE0CqkOc4q9oUmW1yo/edit?usp=sharing"",""เชียงราย!J523"")"),6693631.49)</f>
        <v>6693631.4900000002</v>
      </c>
      <c r="K628" s="342">
        <f t="shared" ref="K628:K635" ca="1" si="129">IF(I628&gt;0,J628*100/I628,0)</f>
        <v>86.096152728114632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IFERROR(__xludf.DUMMYFUNCTION("IMPORTRANGE(""https://docs.google.com/spreadsheets/d/11923uPwbBZFjjGgGUA6NLw09EwE0CqkOc4q9oUmW1yo/edit?usp=sharing"",""เชียงราย!J524"")"),285)</f>
        <v>285</v>
      </c>
      <c r="K629" s="342">
        <f t="shared" ca="1" si="129"/>
        <v>87.692307692307693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IFERROR(__xludf.DUMMYFUNCTION("IMPORTRANGE(""https://docs.google.com/spreadsheets/d/11923uPwbBZFjjGgGUA6NLw09EwE0CqkOc4q9oUmW1yo/edit?usp=sharing"",""เชียงราย!J525"")"),914596.26)</f>
        <v>914596.26</v>
      </c>
      <c r="K630" s="342">
        <f t="shared" ca="1" si="129"/>
        <v>14.297269055214636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IFERROR(__xludf.DUMMYFUNCTION("IMPORTRANGE(""https://docs.google.com/spreadsheets/d/11923uPwbBZFjjGgGUA6NLw09EwE0CqkOc4q9oUmW1yo/edit?usp=sharing"",""เชียงราย!J526"")"),89)</f>
        <v>89</v>
      </c>
      <c r="K631" s="342">
        <f t="shared" ca="1" si="129"/>
        <v>54.938271604938272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IFERROR(__xludf.DUMMYFUNCTION("IMPORTRANGE(""https://docs.google.com/spreadsheets/d/11923uPwbBZFjjGgGUA6NLw09EwE0CqkOc4q9oUmW1yo/edit?usp=sharing"",""เชียงราย!J527"")"),739251.94)</f>
        <v>739251.94</v>
      </c>
      <c r="K632" s="342">
        <f t="shared" ca="1" si="129"/>
        <v>99.60192076461307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IFERROR(__xludf.DUMMYFUNCTION("IMPORTRANGE(""https://docs.google.com/spreadsheets/d/11923uPwbBZFjjGgGUA6NLw09EwE0CqkOc4q9oUmW1yo/edit?usp=sharing"",""เชียงราย!J528"")"),132)</f>
        <v>132</v>
      </c>
      <c r="K633" s="342">
        <f t="shared" ca="1" si="129"/>
        <v>880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IFERROR(__xludf.DUMMYFUNCTION("IMPORTRANGE(""https://docs.google.com/spreadsheets/d/11923uPwbBZFjjGgGUA6NLw09EwE0CqkOc4q9oUmW1yo/edit?usp=sharing"",""เชียงราย!I530"")"),212)</f>
        <v>212</v>
      </c>
      <c r="J635" s="505">
        <f ca="1">IFERROR(__xludf.DUMMYFUNCTION("IMPORTRANGE(""https://docs.google.com/spreadsheets/d/11923uPwbBZFjjGgGUA6NLw09EwE0CqkOc4q9oUmW1yo/edit?usp=sharing"",""เชียงราย!J530"")"),186)</f>
        <v>186</v>
      </c>
      <c r="K635" s="487">
        <f t="shared" ca="1" si="129"/>
        <v>87.735849056603769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7447062.0999999996</v>
      </c>
      <c r="M8" s="23">
        <f t="shared" ca="1" si="0"/>
        <v>4803683.0999999996</v>
      </c>
      <c r="N8" s="23">
        <f t="shared" ca="1" si="0"/>
        <v>6879757.3199999984</v>
      </c>
      <c r="O8" s="22">
        <f t="shared" ref="O8:O16" ca="1" si="1">IF(L8&gt;0,N8*100/L8,0)</f>
        <v>92.382166653343731</v>
      </c>
      <c r="P8" s="22">
        <f t="shared" ref="P8:P16" ca="1" si="2">IF(M8&gt;0,N8*100/M8,0)</f>
        <v>143.21838424354013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7447062.0999999996</v>
      </c>
      <c r="M10" s="30">
        <f t="shared" ca="1" si="4"/>
        <v>4803683.0999999996</v>
      </c>
      <c r="N10" s="30">
        <f t="shared" ca="1" si="4"/>
        <v>6879757.3199999984</v>
      </c>
      <c r="O10" s="29">
        <f t="shared" ca="1" si="1"/>
        <v>92.382166653343731</v>
      </c>
      <c r="P10" s="29">
        <f t="shared" ca="1" si="2"/>
        <v>143.21838424354013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7135662.0999999996</v>
      </c>
      <c r="M12" s="39">
        <f t="shared" ca="1" si="6"/>
        <v>4492283.0999999996</v>
      </c>
      <c r="N12" s="39">
        <f t="shared" ca="1" si="6"/>
        <v>6568357.3199999984</v>
      </c>
      <c r="O12" s="39">
        <f t="shared" ca="1" si="1"/>
        <v>92.049724720008797</v>
      </c>
      <c r="P12" s="39">
        <f t="shared" ca="1" si="2"/>
        <v>146.21423391593461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2407132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4728530.0999999996</v>
      </c>
      <c r="M14" s="39">
        <f t="shared" si="8"/>
        <v>0</v>
      </c>
      <c r="N14" s="39">
        <f t="shared" ca="1" si="8"/>
        <v>2076074.2199999988</v>
      </c>
      <c r="O14" s="39">
        <f t="shared" ca="1" si="1"/>
        <v>43.905276610166844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4803683.0999999996</v>
      </c>
      <c r="M18" s="23">
        <f t="shared" ca="1" si="11"/>
        <v>4803683.0999999996</v>
      </c>
      <c r="N18" s="23">
        <f t="shared" ca="1" si="11"/>
        <v>4803683.0999999996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4803683.0999999996</v>
      </c>
      <c r="M20" s="30">
        <f t="shared" ca="1" si="15"/>
        <v>4803683.0999999996</v>
      </c>
      <c r="N20" s="30">
        <f t="shared" ca="1" si="15"/>
        <v>4803683.0999999996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4492283.0999999996</v>
      </c>
      <c r="M22" s="42">
        <f t="shared" ca="1" si="18"/>
        <v>4492283.0999999996</v>
      </c>
      <c r="N22" s="39">
        <f t="shared" ca="1" si="18"/>
        <v>4492283.0999999996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2407132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2085151.1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2643379</v>
      </c>
      <c r="M28" s="23">
        <f t="shared" si="23"/>
        <v>0</v>
      </c>
      <c r="N28" s="23">
        <f t="shared" ca="1" si="23"/>
        <v>2076074.2199999988</v>
      </c>
      <c r="O28" s="22">
        <f t="shared" ref="O28:O30" ca="1" si="24">IF(L28&gt;0,N28*100/L28,0)</f>
        <v>78.538651476008496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2643379</v>
      </c>
      <c r="M30" s="30">
        <f t="shared" si="27"/>
        <v>0</v>
      </c>
      <c r="N30" s="30">
        <f t="shared" ca="1" si="27"/>
        <v>2076074.2199999988</v>
      </c>
      <c r="O30" s="29">
        <f t="shared" ca="1" si="24"/>
        <v>78.538651476008496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2643379</v>
      </c>
      <c r="M32" s="39">
        <f t="shared" si="30"/>
        <v>0</v>
      </c>
      <c r="N32" s="39">
        <f t="shared" ca="1" si="30"/>
        <v>2076074.2199999988</v>
      </c>
      <c r="O32" s="39">
        <f t="shared" ca="1" si="29"/>
        <v>78.538651476008496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2643379</v>
      </c>
      <c r="M34" s="39">
        <f t="shared" si="32"/>
        <v>0</v>
      </c>
      <c r="N34" s="39">
        <f t="shared" ca="1" si="32"/>
        <v>2076074.2199999988</v>
      </c>
      <c r="O34" s="39">
        <f t="shared" ca="1" si="29"/>
        <v>78.538651476008496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4803683.0999999996</v>
      </c>
      <c r="M37" s="55">
        <f t="shared" ca="1" si="33"/>
        <v>4803683.0999999996</v>
      </c>
      <c r="N37" s="55">
        <f t="shared" ca="1" si="33"/>
        <v>4803683.0999999996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916000</v>
      </c>
      <c r="M41" s="79">
        <f t="shared" ca="1" si="34"/>
        <v>916000</v>
      </c>
      <c r="N41" s="79">
        <f t="shared" ca="1" si="34"/>
        <v>916000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916000</v>
      </c>
      <c r="M43" s="79">
        <f t="shared" ca="1" si="38"/>
        <v>916000</v>
      </c>
      <c r="N43" s="79">
        <f t="shared" ca="1" si="38"/>
        <v>916000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740000</v>
      </c>
      <c r="M45" s="50">
        <f ca="1">IFERROR(__xludf.DUMMYFUNCTION("IMPORTRANGE(""https://docs.google.com/spreadsheets/d/1Yj_ptqi66GCucihVvJfMjLAmec39IyEx_6qawtMGysU/edit?usp=sharing"",""สบก!Q22"")"),740000)</f>
        <v>740000</v>
      </c>
      <c r="N45" s="50">
        <f ca="1">IFERROR(__xludf.DUMMYFUNCTION("IMPORTRANGE(""https://docs.google.com/spreadsheets/d/1Yj_ptqi66GCucihVvJfMjLAmec39IyEx_6qawtMGysU/edit?usp=sharing"",""สบก!R22"")"),740000)</f>
        <v>740000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IFERROR(__xludf.DUMMYFUNCTION("IMPORTRANGE(""https://docs.google.com/spreadsheets/d/1Yj_ptqi66GCucihVvJfMjLAmec39IyEx_6qawtMGysU/edit?usp=sharing"",""สบก!M22"")"),740000)</f>
        <v>740000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864132</v>
      </c>
      <c r="M53" s="121">
        <f t="shared" ca="1" si="39"/>
        <v>864132</v>
      </c>
      <c r="N53" s="121">
        <f t="shared" ca="1" si="39"/>
        <v>864132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864132</v>
      </c>
      <c r="M55" s="121">
        <f t="shared" ca="1" si="43"/>
        <v>864132</v>
      </c>
      <c r="N55" s="121">
        <f t="shared" ca="1" si="43"/>
        <v>864132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864132</v>
      </c>
      <c r="M57" s="50">
        <f ca="1">IFERROR(__xludf.DUMMYFUNCTION("IMPORTRANGE(""https://docs.google.com/spreadsheets/d/1Yj_ptqi66GCucihVvJfMjLAmec39IyEx_6qawtMGysU/edit?usp=sharing"",""สบก!Z22"")"),864132)</f>
        <v>864132</v>
      </c>
      <c r="N57" s="50">
        <f ca="1">IFERROR(__xludf.DUMMYFUNCTION("IMPORTRANGE(""https://docs.google.com/spreadsheets/d/1Yj_ptqi66GCucihVvJfMjLAmec39IyEx_6qawtMGysU/edit?usp=sharing"",""สบก!AA22"")"),864132)</f>
        <v>864132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IFERROR(__xludf.DUMMYFUNCTION("IMPORTRANGE(""https://docs.google.com/spreadsheets/d/1Yj_ptqi66GCucihVvJfMjLAmec39IyEx_6qawtMGysU/edit?usp=sharing"",""สบก!V22"")"),864132)</f>
        <v>864132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522120</v>
      </c>
      <c r="M66" s="152">
        <f t="shared" ca="1" si="45"/>
        <v>522120</v>
      </c>
      <c r="N66" s="152">
        <f t="shared" ca="1" si="45"/>
        <v>522120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522120</v>
      </c>
      <c r="M68" s="88">
        <f t="shared" ca="1" si="49"/>
        <v>522120</v>
      </c>
      <c r="N68" s="88">
        <f t="shared" ca="1" si="49"/>
        <v>522120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522120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IFERROR(__xludf.DUMMYFUNCTION("IMPORTRANGE(""https://docs.google.com/spreadsheets/d/1Yj_ptqi66GCucihVvJfMjLAmec39IyEx_6qawtMGysU/edit?usp=sharing"",""สบก!AJ22"")"),522120)</f>
        <v>522120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IFERROR(__xludf.DUMMYFUNCTION("IMPORTRANGE(""https://docs.google.com/spreadsheets/d/1Yj_ptqi66GCucihVvJfMjLAmec39IyEx_6qawtMGysU/edit?usp=sharing"",""สบก!AF22"")"),522120)</f>
        <v>522120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176344</v>
      </c>
      <c r="M94" s="152">
        <f t="shared" ca="1" si="52"/>
        <v>176344</v>
      </c>
      <c r="N94" s="152">
        <f t="shared" ca="1" si="52"/>
        <v>176344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176344</v>
      </c>
      <c r="M96" s="88">
        <f t="shared" ca="1" si="56"/>
        <v>176344</v>
      </c>
      <c r="N96" s="88">
        <f t="shared" ca="1" si="56"/>
        <v>176344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83944</v>
      </c>
      <c r="M98" s="167">
        <f ca="1">IFERROR(__xludf.DUMMYFUNCTION("IMPORTRANGE(""https://docs.google.com/spreadsheets/d/1Yj_ptqi66GCucihVvJfMjLAmec39IyEx_6qawtMGysU/edit?usp=sharing"",""สบก!AR22"")"),83944)</f>
        <v>83944</v>
      </c>
      <c r="N98" s="168">
        <f ca="1">IFERROR(__xludf.DUMMYFUNCTION("IMPORTRANGE(""https://docs.google.com/spreadsheets/d/1Yj_ptqi66GCucihVvJfMjLAmec39IyEx_6qawtMGysU/edit?usp=sharing"",""สบก!AS22"")"),83944)</f>
        <v>83944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IFERROR(__xludf.DUMMYFUNCTION("IMPORTRANGE(""https://docs.google.com/spreadsheets/d/1Yj_ptqi66GCucihVvJfMjLAmec39IyEx_6qawtMGysU/edit?usp=sharing"",""สบก!AO22"")"),83944)</f>
        <v>83944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926282.1</v>
      </c>
      <c r="M140" s="152">
        <f t="shared" ca="1" si="64"/>
        <v>926282.1</v>
      </c>
      <c r="N140" s="152">
        <f t="shared" ca="1" si="64"/>
        <v>926282.1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926282.1</v>
      </c>
      <c r="M142" s="88">
        <f t="shared" ca="1" si="68"/>
        <v>926282.1</v>
      </c>
      <c r="N142" s="88">
        <f t="shared" ca="1" si="68"/>
        <v>926282.1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926282.1</v>
      </c>
      <c r="M144" s="167">
        <f ca="1">IFERROR(__xludf.DUMMYFUNCTION("IMPORTRANGE(""https://docs.google.com/spreadsheets/d/1Yj_ptqi66GCucihVvJfMjLAmec39IyEx_6qawtMGysU/edit?usp=sharing"",""สบก!BJ22"")"),926282.1)</f>
        <v>926282.1</v>
      </c>
      <c r="N144" s="168">
        <f ca="1">IFERROR(__xludf.DUMMYFUNCTION("IMPORTRANGE(""https://docs.google.com/spreadsheets/d/1Yj_ptqi66GCucihVvJfMjLAmec39IyEx_6qawtMGysU/edit?usp=sharing"",""สบก!BK22"")"),926282.1)</f>
        <v>926282.1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IFERROR(__xludf.DUMMYFUNCTION("IMPORTRANGE(""https://docs.google.com/spreadsheets/d/1Yj_ptqi66GCucihVvJfMjLAmec39IyEx_6qawtMGysU/edit?usp=sharing"",""สบก!BG22"")"),594882.1)</f>
        <v>594882.1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IFERROR(__xludf.DUMMYFUNCTION("IMPORTRANGE(""https://docs.google.com/spreadsheets/d/11923uPwbBZFjjGgGUA6NLw09EwE0CqkOc4q9oUmW1yo/edit?usp=sharing"",""เชียงใหม่!J84"")"),128)</f>
        <v>128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IFERROR(__xludf.DUMMYFUNCTION("IMPORTRANGE(""https://docs.google.com/spreadsheets/d/11923uPwbBZFjjGgGUA6NLw09EwE0CqkOc4q9oUmW1yo/edit?usp=sharing"",""เชียงใหม่!J85"")"),128)</f>
        <v>128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IFERROR(__xludf.DUMMYFUNCTION("IMPORTRANGE(""https://docs.google.com/spreadsheets/d/11923uPwbBZFjjGgGUA6NLw09EwE0CqkOc4q9oUmW1yo/edit?usp=sharing"",""เชียงใหม่!J114"")"),16000)</f>
        <v>16000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IFERROR(__xludf.DUMMYFUNCTION("IMPORTRANGE(""https://docs.google.com/spreadsheets/d/11923uPwbBZFjjGgGUA6NLw09EwE0CqkOc4q9oUmW1yo/edit?usp=sharing"",""เชียงใหม่!J125"")"),16000)</f>
        <v>16000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IFERROR(__xludf.DUMMYFUNCTION("IMPORTRANGE(""https://docs.google.com/spreadsheets/d/11923uPwbBZFjjGgGUA6NLw09EwE0CqkOc4q9oUmW1yo/edit?usp=sharing"",""เชียงใหม่!J143"")"),1)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IFERROR(__xludf.DUMMYFUNCTION("IMPORTRANGE(""https://docs.google.com/spreadsheets/d/1Yj_ptqi66GCucihVvJfMjLAmec39IyEx_6qawtMGysU/edit?usp=sharing"",""สบก!CC22"")"),71400)</f>
        <v>71400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105700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105700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IFERROR(__xludf.DUMMYFUNCTION("IMPORTRANGE(""https://docs.google.com/spreadsheets/d/1Yj_ptqi66GCucihVvJfMjLAmec39IyEx_6qawtMGysU/edit?usp=sharing"",""สบก!CL22"")"),105700)</f>
        <v>105700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315600</v>
      </c>
      <c r="O310" s="151">
        <f t="shared" ref="O310:O312" ca="1" si="94">IF(L310&gt;0,N310*100/L310,0)</f>
        <v>100</v>
      </c>
      <c r="P310" s="151">
        <f t="shared" ref="P310:P312" ca="1" si="95">IF(M310&gt;0,N310*100/M310,0)</f>
        <v>100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315600</v>
      </c>
      <c r="O312" s="156">
        <f t="shared" ca="1" si="94"/>
        <v>100</v>
      </c>
      <c r="P312" s="156">
        <f t="shared" ca="1" si="95"/>
        <v>100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IFERROR(__xludf.DUMMYFUNCTION("IMPORTRANGE(""https://docs.google.com/spreadsheets/d/1Yj_ptqi66GCucihVvJfMjLAmec39IyEx_6qawtMGysU/edit?usp=sharing"",""สบก!DD22"")"),315600)</f>
        <v>315600</v>
      </c>
      <c r="O314" s="168">
        <f ca="1">IF(L314&gt;0,N314*100/L314,0)</f>
        <v>100</v>
      </c>
      <c r="P314" s="168">
        <f ca="1">IF(M314&gt;0,N314*100/M314,0)</f>
        <v>100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IFERROR(__xludf.DUMMYFUNCTION("IMPORTRANGE(""https://docs.google.com/spreadsheets/d/11923uPwbBZFjjGgGUA6NLw09EwE0CqkOc4q9oUmW1yo/edit?usp=sharing"",""เชียงใหม่!J226"")"),1)</f>
        <v>1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IFERROR(__xludf.DUMMYFUNCTION("IMPORTRANGE(""https://docs.google.com/spreadsheets/d/11923uPwbBZFjjGgGUA6NLw09EwE0CqkOc4q9oUmW1yo/edit?usp=sharing"",""เชียงใหม่!J228"")"),302)</f>
        <v>302</v>
      </c>
      <c r="K328" s="317">
        <f ca="1">IF(I328&gt;0,J328*100/I328,0)</f>
        <v>95.873015873015873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884980</v>
      </c>
      <c r="M329" s="152">
        <f t="shared" ca="1" si="98"/>
        <v>884980</v>
      </c>
      <c r="N329" s="152">
        <f t="shared" ca="1" si="98"/>
        <v>884980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884980</v>
      </c>
      <c r="M331" s="88">
        <f t="shared" ca="1" si="102"/>
        <v>884980</v>
      </c>
      <c r="N331" s="88">
        <f t="shared" ca="1" si="102"/>
        <v>884980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841980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IFERROR(__xludf.DUMMYFUNCTION("IMPORTRANGE(""https://docs.google.com/spreadsheets/d/1Yj_ptqi66GCucihVvJfMjLAmec39IyEx_6qawtMGysU/edit?usp=sharing"",""สบก!DM22"")"),841980)</f>
        <v>841980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IFERROR(__xludf.DUMMYFUNCTION("IMPORTRANGE(""https://docs.google.com/spreadsheets/d/1Yj_ptqi66GCucihVvJfMjLAmec39IyEx_6qawtMGysU/edit?usp=sharing"",""สบก!DI22"")"),370380)</f>
        <v>370380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IFERROR(__xludf.DUMMYFUNCTION("IMPORTRANGE(""https://docs.google.com/spreadsheets/d/11923uPwbBZFjjGgGUA6NLw09EwE0CqkOc4q9oUmW1yo/edit?usp=sharing"",""เชียงใหม่!J234"")"),219)</f>
        <v>219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IFERROR(__xludf.DUMMYFUNCTION("IMPORTRANGE(""https://docs.google.com/spreadsheets/d/11923uPwbBZFjjGgGUA6NLw09EwE0CqkOc4q9oUmW1yo/edit?usp=sharing"",""เชียงใหม่!J235"")"),1159.42999999999)</f>
        <v>1159.4299999999901</v>
      </c>
      <c r="K340" s="342">
        <f t="shared" ca="1" si="103"/>
        <v>109.38018867924436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IFERROR(__xludf.DUMMYFUNCTION("IMPORTRANGE(""https://docs.google.com/spreadsheets/d/11923uPwbBZFjjGgGUA6NLw09EwE0CqkOc4q9oUmW1yo/edit?usp=sharing"",""เชียงใหม่!J236"")"),336)</f>
        <v>336</v>
      </c>
      <c r="K341" s="342">
        <f t="shared" ca="1" si="103"/>
        <v>106.66666666666667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IFERROR(__xludf.DUMMYFUNCTION("IMPORTRANGE(""https://docs.google.com/spreadsheets/d/11923uPwbBZFjjGgGUA6NLw09EwE0CqkOc4q9oUmW1yo/edit?usp=sharing"",""เชียงใหม่!J237"")"),1865.21)</f>
        <v>1865.21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IFERROR(__xludf.DUMMYFUNCTION("IMPORTRANGE(""https://docs.google.com/spreadsheets/d/11923uPwbBZFjjGgGUA6NLw09EwE0CqkOc4q9oUmW1yo/edit?usp=sharing"",""เชียงใหม่!J240"")"),302)</f>
        <v>302</v>
      </c>
      <c r="K345" s="342">
        <f t="shared" ca="1" si="103"/>
        <v>95.873015873015873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IFERROR(__xludf.DUMMYFUNCTION("IMPORTRANGE(""https://docs.google.com/spreadsheets/d/11923uPwbBZFjjGgGUA6NLw09EwE0CqkOc4q9oUmW1yo/edit?usp=sharing"",""เชียงใหม่!J241"")"),1693)</f>
        <v>1693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IFERROR(__xludf.DUMMYFUNCTION("IMPORTRANGE(""https://docs.google.com/spreadsheets/d/11923uPwbBZFjjGgGUA6NLw09EwE0CqkOc4q9oUmW1yo/edit?usp=sharing"",""เชียงใหม่!L242"")"),2643379)</f>
        <v>2643379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IFERROR(__xludf.DUMMYFUNCTION("IMPORTRANGE(""https://docs.google.com/spreadsheets/d/11923uPwbBZFjjGgGUA6NLw09EwE0CqkOc4q9oUmW1yo/edit?usp=sharing"",""เชียงใหม่!M242"")"),2076074.22)</f>
        <v>2076074.22</v>
      </c>
      <c r="O347" s="357">
        <f ca="1">+IF(L347&gt;0,N347*100/L347,0)</f>
        <v>78.538651476008553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IFERROR(__xludf.DUMMYFUNCTION("IMPORTRANGE(""https://docs.google.com/spreadsheets/d/11923uPwbBZFjjGgGUA6NLw09EwE0CqkOc4q9oUmW1yo/edit?usp=sharing"",""เชียงใหม่!M244"")"),305192.579999999)</f>
        <v>305192.57999999903</v>
      </c>
      <c r="O349" s="372">
        <f ca="1">+IF(L349&gt;0,N349*100/L349,0)</f>
        <v>96.044996223564652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IFERROR(__xludf.DUMMYFUNCTION("IMPORTRANGE(""https://docs.google.com/spreadsheets/d/11923uPwbBZFjjGgGUA6NLw09EwE0CqkOc4q9oUmW1yo/edit?usp=sharing"",""เชียงใหม่!M247"")"),305192.579999999)</f>
        <v>305192.57999999903</v>
      </c>
      <c r="O352" s="165">
        <f t="shared" ca="1" si="105"/>
        <v>96.044996223564652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IFERROR(__xludf.DUMMYFUNCTION("IMPORTRANGE(""https://docs.google.com/spreadsheets/d/11923uPwbBZFjjGgGUA6NLw09EwE0CqkOc4q9oUmW1yo/edit?usp=sharing"",""เชียงใหม่!M249"")"),305192.579999999)</f>
        <v>305192.57999999903</v>
      </c>
      <c r="O354" s="168">
        <f t="shared" ca="1" si="105"/>
        <v>96.044996223564652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IFERROR(__xludf.DUMMYFUNCTION("IMPORTRANGE(""https://docs.google.com/spreadsheets/d/11923uPwbBZFjjGgGUA6NLw09EwE0CqkOc4q9oUmW1yo/edit?usp=sharing"",""เชียงใหม่!M252"")"),143145.58)</f>
        <v>143145.57999999999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IFERROR(__xludf.DUMMYFUNCTION("IMPORTRANGE(""https://docs.google.com/spreadsheets/d/11923uPwbBZFjjGgGUA6NLw09EwE0CqkOc4q9oUmW1yo/edit?usp=sharing"",""เชียงใหม่!M253"")"),22047)</f>
        <v>22047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IFERROR(__xludf.DUMMYFUNCTION("IMPORTRANGE(""https://docs.google.com/spreadsheets/d/11923uPwbBZFjjGgGUA6NLw09EwE0CqkOc4q9oUmW1yo/edit?usp=sharing"",""เชียงใหม่!M275"")"),767598.03)</f>
        <v>767598.03</v>
      </c>
      <c r="O380" s="372">
        <f ca="1">+IF(L380&gt;0,N380*100/L380,0)</f>
        <v>74.631317815890796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IFERROR(__xludf.DUMMYFUNCTION("IMPORTRANGE(""https://docs.google.com/spreadsheets/d/11923uPwbBZFjjGgGUA6NLw09EwE0CqkOc4q9oUmW1yo/edit?usp=sharing"",""เชียงใหม่!M278"")"),767598.03)</f>
        <v>767598.03</v>
      </c>
      <c r="O383" s="165">
        <f t="shared" ca="1" si="109"/>
        <v>74.631317815890796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IFERROR(__xludf.DUMMYFUNCTION("IMPORTRANGE(""https://docs.google.com/spreadsheets/d/11923uPwbBZFjjGgGUA6NLw09EwE0CqkOc4q9oUmW1yo/edit?usp=sharing"",""เชียงใหม่!M280"")"),767598.03)</f>
        <v>767598.03</v>
      </c>
      <c r="O385" s="168">
        <f t="shared" ca="1" si="109"/>
        <v>74.631317815890796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IFERROR(__xludf.DUMMYFUNCTION("IMPORTRANGE(""https://docs.google.com/spreadsheets/d/11923uPwbBZFjjGgGUA6NLw09EwE0CqkOc4q9oUmW1yo/edit?usp=sharing"",""เชียงใหม่!M282"")"),390600)</f>
        <v>390600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IFERROR(__xludf.DUMMYFUNCTION("IMPORTRANGE(""https://docs.google.com/spreadsheets/d/11923uPwbBZFjjGgGUA6NLw09EwE0CqkOc4q9oUmW1yo/edit?usp=sharing"",""เชียงใหม่!M283"")"),147748.03)</f>
        <v>147748.03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IFERROR(__xludf.DUMMYFUNCTION("IMPORTRANGE(""https://docs.google.com/spreadsheets/d/11923uPwbBZFjjGgGUA6NLw09EwE0CqkOc4q9oUmW1yo/edit?usp=sharing"",""เชียงใหม่!M284"")"),42487)</f>
        <v>42487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IFERROR(__xludf.DUMMYFUNCTION("IMPORTRANGE(""https://docs.google.com/spreadsheets/d/11923uPwbBZFjjGgGUA6NLw09EwE0CqkOc4q9oUmW1yo/edit?usp=sharing"",""เชียงใหม่!J293"")"),155)</f>
        <v>155</v>
      </c>
      <c r="K398" s="163">
        <f t="shared" ca="1" si="110"/>
        <v>155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IFERROR(__xludf.DUMMYFUNCTION("IMPORTRANGE(""https://docs.google.com/spreadsheets/d/11923uPwbBZFjjGgGUA6NLw09EwE0CqkOc4q9oUmW1yo/edit?usp=sharing"",""เชียงใหม่!J350"")"),19499)</f>
        <v>19499</v>
      </c>
      <c r="K455" s="371">
        <f ca="1">IF(I455&gt;0,J455*100/I455,0)</f>
        <v>100.16438074690502</v>
      </c>
      <c r="L455" s="372">
        <f ca="1">IFERROR(__xludf.DUMMYFUNCTION("IMPORTRANGE(""https://docs.google.com/spreadsheets/d/11923uPwbBZFjjGgGUA6NLw09EwE0CqkOc4q9oUmW1yo/edit?usp=sharing"",""เชียงใหม่!L350"")"),496639)</f>
        <v>496639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IFERROR(__xludf.DUMMYFUNCTION("IMPORTRANGE(""https://docs.google.com/spreadsheets/d/11923uPwbBZFjjGgGUA6NLw09EwE0CqkOc4q9oUmW1yo/edit?usp=sharing"",""เชียงใหม่!M350"")"),399670.91)</f>
        <v>399670.91</v>
      </c>
      <c r="O455" s="372">
        <f t="shared" ref="O455:O459" ca="1" si="116">+IF(L455&gt;0,N455*100/L455,0)</f>
        <v>80.475135863272925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IFERROR(__xludf.DUMMYFUNCTION("IMPORTRANGE(""https://docs.google.com/spreadsheets/d/11923uPwbBZFjjGgGUA6NLw09EwE0CqkOc4q9oUmW1yo/edit?usp=sharing"",""เชียงใหม่!L352"")"),496639)</f>
        <v>496639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IFERROR(__xludf.DUMMYFUNCTION("IMPORTRANGE(""https://docs.google.com/spreadsheets/d/11923uPwbBZFjjGgGUA6NLw09EwE0CqkOc4q9oUmW1yo/edit?usp=sharing"",""เชียงใหม่!M352"")"),399670.91)</f>
        <v>399670.91</v>
      </c>
      <c r="O457" s="168">
        <f t="shared" ca="1" si="116"/>
        <v>80.475135863272925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IFERROR(__xludf.DUMMYFUNCTION("IMPORTRANGE(""https://docs.google.com/spreadsheets/d/11923uPwbBZFjjGgGUA6NLw09EwE0CqkOc4q9oUmW1yo/edit?usp=sharing"",""เชียงใหม่!L354"")"),496639)</f>
        <v>496639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IFERROR(__xludf.DUMMYFUNCTION("IMPORTRANGE(""https://docs.google.com/spreadsheets/d/11923uPwbBZFjjGgGUA6NLw09EwE0CqkOc4q9oUmW1yo/edit?usp=sharing"",""เชียงใหม่!M354"")"),399670.91)</f>
        <v>399670.91</v>
      </c>
      <c r="O459" s="168">
        <f t="shared" ca="1" si="116"/>
        <v>80.475135863272925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IFERROR(__xludf.DUMMYFUNCTION("IMPORTRANGE(""https://docs.google.com/spreadsheets/d/11923uPwbBZFjjGgGUA6NLw09EwE0CqkOc4q9oUmW1yo/edit?usp=sharing"",""เชียงใหม่!M357"")"),129858.91)</f>
        <v>129858.91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IFERROR(__xludf.DUMMYFUNCTION("IMPORTRANGE(""https://docs.google.com/spreadsheets/d/11923uPwbBZFjjGgGUA6NLw09EwE0CqkOc4q9oUmW1yo/edit?usp=sharing"",""เชียงใหม่!M358"")"),269812)</f>
        <v>269812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IFERROR(__xludf.DUMMYFUNCTION("IMPORTRANGE(""https://docs.google.com/spreadsheets/d/11923uPwbBZFjjGgGUA6NLw09EwE0CqkOc4q9oUmW1yo/edit?usp=sharing"",""เชียงใหม่!J359"")"),19499)</f>
        <v>19499</v>
      </c>
      <c r="K464" s="268">
        <f t="shared" ref="K464:K515" ca="1" si="117">IF(I464&gt;0,J464*100/I464,0)</f>
        <v>100.16438074690502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IFERROR(__xludf.DUMMYFUNCTION("IMPORTRANGE(""https://docs.google.com/spreadsheets/d/11923uPwbBZFjjGgGUA6NLw09EwE0CqkOc4q9oUmW1yo/edit?usp=sharing"",""เชียงใหม่!J376"")"),19499)</f>
        <v>19499</v>
      </c>
      <c r="K481" s="201">
        <f t="shared" ca="1" si="117"/>
        <v>100.16438074690502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IFERROR(__xludf.DUMMYFUNCTION("IMPORTRANGE(""https://docs.google.com/spreadsheets/d/11923uPwbBZFjjGgGUA6NLw09EwE0CqkOc4q9oUmW1yo/edit?usp=sharing"",""เชียงใหม่!J378"")"),12474)</f>
        <v>12474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IFERROR(__xludf.DUMMYFUNCTION("IMPORTRANGE(""https://docs.google.com/spreadsheets/d/11923uPwbBZFjjGgGUA6NLw09EwE0CqkOc4q9oUmW1yo/edit?usp=sharing"",""เชียงใหม่!J379"")"),2971)</f>
        <v>2971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IFERROR(__xludf.DUMMYFUNCTION("IMPORTRANGE(""https://docs.google.com/spreadsheets/d/11923uPwbBZFjjGgGUA6NLw09EwE0CqkOc4q9oUmW1yo/edit?usp=sharing"",""เชียงใหม่!J380"")"),1210)</f>
        <v>1210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IFERROR(__xludf.DUMMYFUNCTION("IMPORTRANGE(""https://docs.google.com/spreadsheets/d/11923uPwbBZFjjGgGUA6NLw09EwE0CqkOc4q9oUmW1yo/edit?usp=sharing"",""เชียงใหม่!J381"")"),243)</f>
        <v>243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IFERROR(__xludf.DUMMYFUNCTION("IMPORTRANGE(""https://docs.google.com/spreadsheets/d/11923uPwbBZFjjGgGUA6NLw09EwE0CqkOc4q9oUmW1yo/edit?usp=sharing"",""เชียงใหม่!J382"")"),392)</f>
        <v>392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IFERROR(__xludf.DUMMYFUNCTION("IMPORTRANGE(""https://docs.google.com/spreadsheets/d/11923uPwbBZFjjGgGUA6NLw09EwE0CqkOc4q9oUmW1yo/edit?usp=sharing"",""เชียงใหม่!J383"")"),102)</f>
        <v>102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IFERROR(__xludf.DUMMYFUNCTION("IMPORTRANGE(""https://docs.google.com/spreadsheets/d/11923uPwbBZFjjGgGUA6NLw09EwE0CqkOc4q9oUmW1yo/edit?usp=sharing"",""เชียงใหม่!J384"")"),260)</f>
        <v>260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IFERROR(__xludf.DUMMYFUNCTION("IMPORTRANGE(""https://docs.google.com/spreadsheets/d/11923uPwbBZFjjGgGUA6NLw09EwE0CqkOc4q9oUmW1yo/edit?usp=sharing"",""เชียงใหม่!J385"")"),73)</f>
        <v>73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IFERROR(__xludf.DUMMYFUNCTION("IMPORTRANGE(""https://docs.google.com/spreadsheets/d/11923uPwbBZFjjGgGUA6NLw09EwE0CqkOc4q9oUmW1yo/edit?usp=sharing"",""เชียงใหม่!J386"")"),132)</f>
        <v>132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IFERROR(__xludf.DUMMYFUNCTION("IMPORTRANGE(""https://docs.google.com/spreadsheets/d/11923uPwbBZFjjGgGUA6NLw09EwE0CqkOc4q9oUmW1yo/edit?usp=sharing"",""เชียงใหม่!J387"")"),29)</f>
        <v>29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IFERROR(__xludf.DUMMYFUNCTION("IMPORTRANGE(""https://docs.google.com/spreadsheets/d/11923uPwbBZFjjGgGUA6NLw09EwE0CqkOc4q9oUmW1yo/edit?usp=sharing"",""เชียงใหม่!J388"")"),5423)</f>
        <v>5423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IFERROR(__xludf.DUMMYFUNCTION("IMPORTRANGE(""https://docs.google.com/spreadsheets/d/11923uPwbBZFjjGgGUA6NLw09EwE0CqkOc4q9oUmW1yo/edit?usp=sharing"",""เชียงใหม่!J389"")"),1078)</f>
        <v>1078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IFERROR(__xludf.DUMMYFUNCTION("IMPORTRANGE(""https://docs.google.com/spreadsheets/d/11923uPwbBZFjjGgGUA6NLw09EwE0CqkOc4q9oUmW1yo/edit?usp=sharing"",""เชียงใหม่!J392"")"),5091)</f>
        <v>5091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IFERROR(__xludf.DUMMYFUNCTION("IMPORTRANGE(""https://docs.google.com/spreadsheets/d/11923uPwbBZFjjGgGUA6NLw09EwE0CqkOc4q9oUmW1yo/edit?usp=sharing"",""เชียงใหม่!J393"")"),5091)</f>
        <v>5091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IFERROR(__xludf.DUMMYFUNCTION("IMPORTRANGE(""https://docs.google.com/spreadsheets/d/11923uPwbBZFjjGgGUA6NLw09EwE0CqkOc4q9oUmW1yo/edit?usp=sharing"",""เชียงใหม่!J394"")"),629)</f>
        <v>629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IFERROR(__xludf.DUMMYFUNCTION("IMPORTRANGE(""https://docs.google.com/spreadsheets/d/11923uPwbBZFjjGgGUA6NLw09EwE0CqkOc4q9oUmW1yo/edit?usp=sharing"",""เชียงใหม่!J395"")"),4525)</f>
        <v>4525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IFERROR(__xludf.DUMMYFUNCTION("IMPORTRANGE(""https://docs.google.com/spreadsheets/d/11923uPwbBZFjjGgGUA6NLw09EwE0CqkOc4q9oUmW1yo/edit?usp=sharing"",""เชียงใหม่!J396"")"),565)</f>
        <v>565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IFERROR(__xludf.DUMMYFUNCTION("IMPORTRANGE(""https://docs.google.com/spreadsheets/d/11923uPwbBZFjjGgGUA6NLw09EwE0CqkOc4q9oUmW1yo/edit?usp=sharing"",""เชียงใหม่!J397"")"),1415)</f>
        <v>1415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IFERROR(__xludf.DUMMYFUNCTION("IMPORTRANGE(""https://docs.google.com/spreadsheets/d/11923uPwbBZFjjGgGUA6NLw09EwE0CqkOc4q9oUmW1yo/edit?usp=sharing"",""เชียงใหม่!J398"")"),187)</f>
        <v>187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IFERROR(__xludf.DUMMYFUNCTION("IMPORTRANGE(""https://docs.google.com/spreadsheets/d/11923uPwbBZFjjGgGUA6NLw09EwE0CqkOc4q9oUmW1yo/edit?usp=sharing"",""เชียงใหม่!J399"")"),3110)</f>
        <v>3110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IFERROR(__xludf.DUMMYFUNCTION("IMPORTRANGE(""https://docs.google.com/spreadsheets/d/11923uPwbBZFjjGgGUA6NLw09EwE0CqkOc4q9oUmW1yo/edit?usp=sharing"",""เชียงใหม่!J400"")"),378)</f>
        <v>378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IFERROR(__xludf.DUMMYFUNCTION("IMPORTRANGE(""https://docs.google.com/spreadsheets/d/11923uPwbBZFjjGgGUA6NLw09EwE0CqkOc4q9oUmW1yo/edit?usp=sharing"",""เชียงใหม่!J403"")"),22)</f>
        <v>22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IFERROR(__xludf.DUMMYFUNCTION("IMPORTRANGE(""https://docs.google.com/spreadsheets/d/11923uPwbBZFjjGgGUA6NLw09EwE0CqkOc4q9oUmW1yo/edit?usp=sharing"",""เชียงใหม่!J404"")"),11)</f>
        <v>11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IFERROR(__xludf.DUMMYFUNCTION("IMPORTRANGE(""https://docs.google.com/spreadsheets/d/11923uPwbBZFjjGgGUA6NLw09EwE0CqkOc4q9oUmW1yo/edit?usp=sharing"",""เชียงใหม่!J406"")"),6)</f>
        <v>6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IFERROR(__xludf.DUMMYFUNCTION("IMPORTRANGE(""https://docs.google.com/spreadsheets/d/11923uPwbBZFjjGgGUA6NLw09EwE0CqkOc4q9oUmW1yo/edit?usp=sharing"",""เชียงใหม่!J422"")"),16)</f>
        <v>16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IFERROR(__xludf.DUMMYFUNCTION("IMPORTRANGE(""https://docs.google.com/spreadsheets/d/11923uPwbBZFjjGgGUA6NLw09EwE0CqkOc4q9oUmW1yo/edit?usp=sharing"",""เชียงใหม่!J424"")"),43)</f>
        <v>43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IFERROR(__xludf.DUMMYFUNCTION("IMPORTRANGE(""https://docs.google.com/spreadsheets/d/11923uPwbBZFjjGgGUA6NLw09EwE0CqkOc4q9oUmW1yo/edit?usp=sharing"",""เชียงใหม่!J425"")"),11)</f>
        <v>11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IFERROR(__xludf.DUMMYFUNCTION("IMPORTRANGE(""https://docs.google.com/spreadsheets/d/11923uPwbBZFjjGgGUA6NLw09EwE0CqkOc4q9oUmW1yo/edit?usp=sharing"",""เชียงใหม่!L428"")"),43740)</f>
        <v>43740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IFERROR(__xludf.DUMMYFUNCTION("IMPORTRANGE(""https://docs.google.com/spreadsheets/d/11923uPwbBZFjjGgGUA6NLw09EwE0CqkOc4q9oUmW1yo/edit?usp=sharing"",""เชียงใหม่!M428"")"),43740)</f>
        <v>43740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IFERROR(__xludf.DUMMYFUNCTION("IMPORTRANGE(""https://docs.google.com/spreadsheets/d/11923uPwbBZFjjGgGUA6NLw09EwE0CqkOc4q9oUmW1yo/edit?usp=sharing"",""เชียงใหม่!L430"")"),43740)</f>
        <v>43740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IFERROR(__xludf.DUMMYFUNCTION("IMPORTRANGE(""https://docs.google.com/spreadsheets/d/11923uPwbBZFjjGgGUA6NLw09EwE0CqkOc4q9oUmW1yo/edit?usp=sharing"",""เชียงใหม่!M430"")"),43740)</f>
        <v>43740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IFERROR(__xludf.DUMMYFUNCTION("IMPORTRANGE(""https://docs.google.com/spreadsheets/d/11923uPwbBZFjjGgGUA6NLw09EwE0CqkOc4q9oUmW1yo/edit?usp=sharing"",""เชียงใหม่!L432"")"),43740)</f>
        <v>43740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IFERROR(__xludf.DUMMYFUNCTION("IMPORTRANGE(""https://docs.google.com/spreadsheets/d/11923uPwbBZFjjGgGUA6NLw09EwE0CqkOc4q9oUmW1yo/edit?usp=sharing"",""เชียงใหม่!M432"")"),43740)</f>
        <v>43740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IFERROR(__xludf.DUMMYFUNCTION("IMPORTRANGE(""https://docs.google.com/spreadsheets/d/11923uPwbBZFjjGgGUA6NLw09EwE0CqkOc4q9oUmW1yo/edit?usp=sharing"",""เชียงใหม่!M436"")"),22836)</f>
        <v>22836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IFERROR(__xludf.DUMMYFUNCTION("IMPORTRANGE(""https://docs.google.com/spreadsheets/d/11923uPwbBZFjjGgGUA6NLw09EwE0CqkOc4q9oUmW1yo/edit?usp=sharing"",""เชียงใหม่!J446"")"),3051)</f>
        <v>3051</v>
      </c>
      <c r="K551" s="410">
        <f ca="1">IF(I551&gt;0,J551*100/I551,0)</f>
        <v>101.7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IFERROR(__xludf.DUMMYFUNCTION("IMPORTRANGE(""https://docs.google.com/spreadsheets/d/11923uPwbBZFjjGgGUA6NLw09EwE0CqkOc4q9oUmW1yo/edit?usp=sharing"",""เชียงใหม่!M446"")"),186806.46)</f>
        <v>186806.46</v>
      </c>
      <c r="O551" s="411">
        <f t="shared" ref="O551:O555" ca="1" si="120">+IF(L551&gt;0,N551*100/L551,0)</f>
        <v>99.365138297872335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IFERROR(__xludf.DUMMYFUNCTION("IMPORTRANGE(""https://docs.google.com/spreadsheets/d/11923uPwbBZFjjGgGUA6NLw09EwE0CqkOc4q9oUmW1yo/edit?usp=sharing"",""เชียงใหม่!M448"")"),186806.46)</f>
        <v>186806.46</v>
      </c>
      <c r="O553" s="168">
        <f t="shared" ca="1" si="120"/>
        <v>99.365138297872335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IFERROR(__xludf.DUMMYFUNCTION("IMPORTRANGE(""https://docs.google.com/spreadsheets/d/11923uPwbBZFjjGgGUA6NLw09EwE0CqkOc4q9oUmW1yo/edit?usp=sharing"",""เชียงใหม่!M450"")"),186806.46)</f>
        <v>186806.46</v>
      </c>
      <c r="O555" s="168">
        <f t="shared" ca="1" si="120"/>
        <v>99.365138297872335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IFERROR(__xludf.DUMMYFUNCTION("IMPORTRANGE(""https://docs.google.com/spreadsheets/d/11923uPwbBZFjjGgGUA6NLw09EwE0CqkOc4q9oUmW1yo/edit?usp=sharing"",""เชียงใหม่!M453"")"),80000)</f>
        <v>80000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IFERROR(__xludf.DUMMYFUNCTION("IMPORTRANGE(""https://docs.google.com/spreadsheets/d/11923uPwbBZFjjGgGUA6NLw09EwE0CqkOc4q9oUmW1yo/edit?usp=sharing"",""เชียงใหม่!M454"")"),106806.46)</f>
        <v>106806.46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IFERROR(__xludf.DUMMYFUNCTION("IMPORTRANGE(""https://docs.google.com/spreadsheets/d/11923uPwbBZFjjGgGUA6NLw09EwE0CqkOc4q9oUmW1yo/edit?usp=sharing"",""เชียงใหม่!J455"")"),3051)</f>
        <v>3051</v>
      </c>
      <c r="K560" s="224">
        <f t="shared" ref="K560:K561" ca="1" si="121">IF(I560&gt;0,J560*100/I560,0)</f>
        <v>101.7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IFERROR(__xludf.DUMMYFUNCTION("IMPORTRANGE(""https://docs.google.com/spreadsheets/d/11923uPwbBZFjjGgGUA6NLw09EwE0CqkOc4q9oUmW1yo/edit?usp=sharing"",""เชียงใหม่!J456"")"),552)</f>
        <v>552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IFERROR(__xludf.DUMMYFUNCTION("IMPORTRANGE(""https://docs.google.com/spreadsheets/d/11923uPwbBZFjjGgGUA6NLw09EwE0CqkOc4q9oUmW1yo/edit?usp=sharing"",""เชียงใหม่!J459"")"),1461)</f>
        <v>1461</v>
      </c>
      <c r="K564" s="371">
        <f ca="1">IF(I564&gt;0,J564*100/I564,0)</f>
        <v>146.1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IFERROR(__xludf.DUMMYFUNCTION("IMPORTRANGE(""https://docs.google.com/spreadsheets/d/11923uPwbBZFjjGgGUA6NLw09EwE0CqkOc4q9oUmW1yo/edit?usp=sharing"",""เชียงใหม่!M459"")"),122611.24)</f>
        <v>122611.24</v>
      </c>
      <c r="O564" s="372">
        <f t="shared" ref="O564:O568" ca="1" si="122">+IF(L564&gt;0,N564*100/L564,0)</f>
        <v>93.682182151589245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IFERROR(__xludf.DUMMYFUNCTION("IMPORTRANGE(""https://docs.google.com/spreadsheets/d/11923uPwbBZFjjGgGUA6NLw09EwE0CqkOc4q9oUmW1yo/edit?usp=sharing"",""เชียงใหม่!M461"")"),122611.24)</f>
        <v>122611.24</v>
      </c>
      <c r="O566" s="168">
        <f t="shared" ca="1" si="122"/>
        <v>93.682182151589245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IFERROR(__xludf.DUMMYFUNCTION("IMPORTRANGE(""https://docs.google.com/spreadsheets/d/11923uPwbBZFjjGgGUA6NLw09EwE0CqkOc4q9oUmW1yo/edit?usp=sharing"",""เชียงใหม่!M463"")"),122611.24)</f>
        <v>122611.24</v>
      </c>
      <c r="O568" s="168">
        <f t="shared" ca="1" si="122"/>
        <v>93.682182151589245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IFERROR(__xludf.DUMMYFUNCTION("IMPORTRANGE(""https://docs.google.com/spreadsheets/d/11923uPwbBZFjjGgGUA6NLw09EwE0CqkOc4q9oUmW1yo/edit?usp=sharing"",""เชียงใหม่!M466"")"),97935.24)</f>
        <v>97935.24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IFERROR(__xludf.DUMMYFUNCTION("IMPORTRANGE(""https://docs.google.com/spreadsheets/d/11923uPwbBZFjjGgGUA6NLw09EwE0CqkOc4q9oUmW1yo/edit?usp=sharing"",""เชียงใหม่!M467"")"),24676)</f>
        <v>24676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IFERROR(__xludf.DUMMYFUNCTION("IMPORTRANGE(""https://docs.google.com/spreadsheets/d/11923uPwbBZFjjGgGUA6NLw09EwE0CqkOc4q9oUmW1yo/edit?usp=sharing"",""เชียงใหม่!J468"")"),1461)</f>
        <v>1461</v>
      </c>
      <c r="K573" s="201">
        <f ca="1">IF(I573&gt;0,J573*100/I573,0)</f>
        <v>146.1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IFERROR(__xludf.DUMMYFUNCTION("IMPORTRANGE(""https://docs.google.com/spreadsheets/d/11923uPwbBZFjjGgGUA6NLw09EwE0CqkOc4q9oUmW1yo/edit?usp=sharing"",""เชียงใหม่!J472"")"),1056)</f>
        <v>1056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IFERROR(__xludf.DUMMYFUNCTION("IMPORTRANGE(""https://docs.google.com/spreadsheets/d/11923uPwbBZFjjGgGUA6NLw09EwE0CqkOc4q9oUmW1yo/edit?usp=sharing"",""เชียงใหม่!J474"")"),41)</f>
        <v>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IFERROR(__xludf.DUMMYFUNCTION("IMPORTRANGE(""https://docs.google.com/spreadsheets/d/11923uPwbBZFjjGgGUA6NLw09EwE0CqkOc4q9oUmW1yo/edit?usp=sharing"",""เชียงใหม่!M475"")"),49500)</f>
        <v>49500</v>
      </c>
      <c r="O580" s="372">
        <f t="shared" ref="O580:O584" ca="1" si="124">+IF(L580&gt;0,N580*100/L580,0)</f>
        <v>25.35470982943195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IFERROR(__xludf.DUMMYFUNCTION("IMPORTRANGE(""https://docs.google.com/spreadsheets/d/11923uPwbBZFjjGgGUA6NLw09EwE0CqkOc4q9oUmW1yo/edit?usp=sharing"",""เชียงใหม่!M477"")"),49500)</f>
        <v>49500</v>
      </c>
      <c r="O582" s="168">
        <f t="shared" ca="1" si="124"/>
        <v>25.35470982943195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IFERROR(__xludf.DUMMYFUNCTION("IMPORTRANGE(""https://docs.google.com/spreadsheets/d/11923uPwbBZFjjGgGUA6NLw09EwE0CqkOc4q9oUmW1yo/edit?usp=sharing"",""เชียงใหม่!M479"")"),49500)</f>
        <v>49500</v>
      </c>
      <c r="O584" s="168">
        <f t="shared" ca="1" si="124"/>
        <v>25.35470982943195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IFERROR(__xludf.DUMMYFUNCTION("IMPORTRANGE(""https://docs.google.com/spreadsheets/d/11923uPwbBZFjjGgGUA6NLw09EwE0CqkOc4q9oUmW1yo/edit?usp=sharing"",""เชียงใหม่!M483"")"),49500)</f>
        <v>49500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IFERROR(__xludf.DUMMYFUNCTION("IMPORTRANGE(""https://docs.google.com/spreadsheets/d/11923uPwbBZFjjGgGUA6NLw09EwE0CqkOc4q9oUmW1yo/edit?usp=sharing"",""เชียงใหม่!J484"")"),42)</f>
        <v>42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IFERROR(__xludf.DUMMYFUNCTION("IMPORTRANGE(""https://docs.google.com/spreadsheets/d/11923uPwbBZFjjGgGUA6NLw09EwE0CqkOc4q9oUmW1yo/edit?usp=sharing"",""เชียงใหม่!J485"")"),17.84)</f>
        <v>17.84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IFERROR(__xludf.DUMMYFUNCTION("IMPORTRANGE(""https://docs.google.com/spreadsheets/d/11923uPwbBZFjjGgGUA6NLw09EwE0CqkOc4q9oUmW1yo/edit?usp=sharing"",""เชียงใหม่!J523"")"),2727212.82)</f>
        <v>2727212.82</v>
      </c>
      <c r="K628" s="342">
        <f t="shared" ref="K628:K635" ca="1" si="129">IF(I628&gt;0,J628*100/I628,0)</f>
        <v>98.583058822447512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IFERROR(__xludf.DUMMYFUNCTION("IMPORTRANGE(""https://docs.google.com/spreadsheets/d/11923uPwbBZFjjGgGUA6NLw09EwE0CqkOc4q9oUmW1yo/edit?usp=sharing"",""เชียงใหม่!J524"")"),158)</f>
        <v>158</v>
      </c>
      <c r="K629" s="342">
        <f t="shared" ca="1" si="129"/>
        <v>99.371069182389931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IFERROR(__xludf.DUMMYFUNCTION("IMPORTRANGE(""https://docs.google.com/spreadsheets/d/11923uPwbBZFjjGgGUA6NLw09EwE0CqkOc4q9oUmW1yo/edit?usp=sharing"",""เชียงใหม่!J525"")"),106906.13)</f>
        <v>106906.13</v>
      </c>
      <c r="K630" s="342">
        <f t="shared" ca="1" si="129"/>
        <v>16.787702094323983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IFERROR(__xludf.DUMMYFUNCTION("IMPORTRANGE(""https://docs.google.com/spreadsheets/d/11923uPwbBZFjjGgGUA6NLw09EwE0CqkOc4q9oUmW1yo/edit?usp=sharing"",""เชียงใหม่!J526"")"),29)</f>
        <v>29</v>
      </c>
      <c r="K631" s="342">
        <f t="shared" ca="1" si="129"/>
        <v>70.731707317073173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IFERROR(__xludf.DUMMYFUNCTION("IMPORTRANGE(""https://docs.google.com/spreadsheets/d/11923uPwbBZFjjGgGUA6NLw09EwE0CqkOc4q9oUmW1yo/edit?usp=sharing"",""เชียงใหม่!J527"")"),38138)</f>
        <v>38138</v>
      </c>
      <c r="K632" s="342">
        <f t="shared" ca="1" si="129"/>
        <v>37.812854823939901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IFERROR(__xludf.DUMMYFUNCTION("IMPORTRANGE(""https://docs.google.com/spreadsheets/d/11923uPwbBZFjjGgGUA6NLw09EwE0CqkOc4q9oUmW1yo/edit?usp=sharing"",""เชียงใหม่!J528"")"),21)</f>
        <v>21</v>
      </c>
      <c r="K633" s="342">
        <f t="shared" ca="1" si="129"/>
        <v>91.304347826086953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4976397</v>
      </c>
      <c r="M8" s="23">
        <f t="shared" ca="1" si="0"/>
        <v>3202669</v>
      </c>
      <c r="N8" s="23">
        <f t="shared" ca="1" si="0"/>
        <v>4797821.8900000006</v>
      </c>
      <c r="O8" s="22">
        <f t="shared" ref="O8:O16" ca="1" si="1">IF(L8&gt;0,N8*100/L8,0)</f>
        <v>96.411558201646699</v>
      </c>
      <c r="P8" s="22">
        <f t="shared" ref="P8:P16" ca="1" si="2">IF(M8&gt;0,N8*100/M8,0)</f>
        <v>149.80698567351172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4976397</v>
      </c>
      <c r="M10" s="30">
        <f t="shared" ca="1" si="4"/>
        <v>3202669</v>
      </c>
      <c r="N10" s="30">
        <f t="shared" ca="1" si="4"/>
        <v>4797821.8900000006</v>
      </c>
      <c r="O10" s="29">
        <f t="shared" ca="1" si="1"/>
        <v>96.411558201646699</v>
      </c>
      <c r="P10" s="29">
        <f t="shared" ca="1" si="2"/>
        <v>149.80698567351172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4745777</v>
      </c>
      <c r="M12" s="39">
        <f t="shared" ca="1" si="6"/>
        <v>2972049</v>
      </c>
      <c r="N12" s="39">
        <f t="shared" ca="1" si="6"/>
        <v>4567201.8900000006</v>
      </c>
      <c r="O12" s="39">
        <f t="shared" ca="1" si="1"/>
        <v>96.237178653779992</v>
      </c>
      <c r="P12" s="39">
        <f t="shared" ca="1" si="2"/>
        <v>153.67182337841672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1948913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2796864</v>
      </c>
      <c r="M14" s="39">
        <f t="shared" si="8"/>
        <v>0</v>
      </c>
      <c r="N14" s="39">
        <f t="shared" ca="1" si="8"/>
        <v>1595225.5</v>
      </c>
      <c r="O14" s="39">
        <f t="shared" ca="1" si="1"/>
        <v>57.036219851948466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3202669</v>
      </c>
      <c r="M18" s="23">
        <f t="shared" ca="1" si="11"/>
        <v>3202669</v>
      </c>
      <c r="N18" s="23">
        <f t="shared" ca="1" si="11"/>
        <v>3202596.39</v>
      </c>
      <c r="O18" s="22">
        <f t="shared" ref="O18:O20" ca="1" si="12">IF(L18&gt;0,N18*100/L18,0)</f>
        <v>99.997732828462759</v>
      </c>
      <c r="P18" s="22">
        <f t="shared" ref="P18:P26" ca="1" si="13">IF(M18&gt;0,N18*100/M18,0)</f>
        <v>99.997732828462759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3202669</v>
      </c>
      <c r="M20" s="30">
        <f t="shared" ca="1" si="15"/>
        <v>3202669</v>
      </c>
      <c r="N20" s="30">
        <f t="shared" ca="1" si="15"/>
        <v>3202596.39</v>
      </c>
      <c r="O20" s="29">
        <f t="shared" ca="1" si="12"/>
        <v>99.997732828462759</v>
      </c>
      <c r="P20" s="29">
        <f t="shared" ca="1" si="13"/>
        <v>99.997732828462759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2972049</v>
      </c>
      <c r="M22" s="42">
        <f t="shared" ca="1" si="18"/>
        <v>2972049</v>
      </c>
      <c r="N22" s="39">
        <f t="shared" ca="1" si="18"/>
        <v>2971976.39</v>
      </c>
      <c r="O22" s="39">
        <f t="shared" ca="1" si="17"/>
        <v>99.997556904344449</v>
      </c>
      <c r="P22" s="39">
        <f t="shared" ca="1" si="13"/>
        <v>99.997556904344449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1948913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1023136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1773728</v>
      </c>
      <c r="M28" s="23">
        <f t="shared" si="23"/>
        <v>0</v>
      </c>
      <c r="N28" s="23">
        <f t="shared" ca="1" si="23"/>
        <v>1595225.5</v>
      </c>
      <c r="O28" s="22">
        <f t="shared" ref="O28:O30" ca="1" si="24">IF(L28&gt;0,N28*100/L28,0)</f>
        <v>89.936309287557052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1773728</v>
      </c>
      <c r="M30" s="30">
        <f t="shared" si="27"/>
        <v>0</v>
      </c>
      <c r="N30" s="30">
        <f t="shared" ca="1" si="27"/>
        <v>1595225.5</v>
      </c>
      <c r="O30" s="29">
        <f t="shared" ca="1" si="24"/>
        <v>89.936309287557052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1773728</v>
      </c>
      <c r="M32" s="39">
        <f t="shared" si="30"/>
        <v>0</v>
      </c>
      <c r="N32" s="39">
        <f t="shared" ca="1" si="30"/>
        <v>1595225.5</v>
      </c>
      <c r="O32" s="39">
        <f t="shared" ca="1" si="29"/>
        <v>89.936309287557052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1773728</v>
      </c>
      <c r="M34" s="39">
        <f t="shared" si="32"/>
        <v>0</v>
      </c>
      <c r="N34" s="39">
        <f t="shared" ca="1" si="32"/>
        <v>1595225.5</v>
      </c>
      <c r="O34" s="39">
        <f t="shared" ca="1" si="29"/>
        <v>89.936309287557052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3202669</v>
      </c>
      <c r="M37" s="55">
        <f t="shared" ca="1" si="33"/>
        <v>3202669</v>
      </c>
      <c r="N37" s="55">
        <f t="shared" ca="1" si="33"/>
        <v>3202596.39</v>
      </c>
      <c r="O37" s="56">
        <f t="shared" ca="1" si="29"/>
        <v>99.997732828462759</v>
      </c>
      <c r="P37" s="56">
        <f t="shared" ca="1" si="25"/>
        <v>99.997732828462759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736600</v>
      </c>
      <c r="M41" s="79">
        <f t="shared" ca="1" si="34"/>
        <v>736600</v>
      </c>
      <c r="N41" s="79">
        <f t="shared" ca="1" si="34"/>
        <v>736599.43</v>
      </c>
      <c r="O41" s="78">
        <f t="shared" ref="O41:O43" ca="1" si="35">IF(L41&gt;0,N41*100/L41,0)</f>
        <v>99.999922617431437</v>
      </c>
      <c r="P41" s="78">
        <f t="shared" ref="P41:P43" ca="1" si="36">IF(M41&gt;0,N41*100/M41,0)</f>
        <v>99.999922617431437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736600</v>
      </c>
      <c r="M43" s="79">
        <f t="shared" ca="1" si="38"/>
        <v>736600</v>
      </c>
      <c r="N43" s="79">
        <f t="shared" ca="1" si="38"/>
        <v>736599.43</v>
      </c>
      <c r="O43" s="78">
        <f t="shared" ca="1" si="35"/>
        <v>99.999922617431437</v>
      </c>
      <c r="P43" s="78">
        <f t="shared" ca="1" si="36"/>
        <v>99.999922617431437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736600</v>
      </c>
      <c r="M45" s="50">
        <f ca="1">IFERROR(__xludf.DUMMYFUNCTION("IMPORTRANGE(""https://docs.google.com/spreadsheets/d/1Yj_ptqi66GCucihVvJfMjLAmec39IyEx_6qawtMGysU/edit?usp=sharing"",""สบก!Q23"")"),736600)</f>
        <v>736600</v>
      </c>
      <c r="N45" s="50">
        <f ca="1">IFERROR(__xludf.DUMMYFUNCTION("IMPORTRANGE(""https://docs.google.com/spreadsheets/d/1Yj_ptqi66GCucihVvJfMjLAmec39IyEx_6qawtMGysU/edit?usp=sharing"",""สบก!R23"")"),736599.43)</f>
        <v>736599.43</v>
      </c>
      <c r="O45" s="39">
        <f ca="1">IF(L45&gt;0,N45*100/L45,0)</f>
        <v>99.999922617431437</v>
      </c>
      <c r="P45" s="39">
        <f ca="1">IF(M45&gt;0,N45*100/M45,0)</f>
        <v>99.999922617431437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IFERROR(__xludf.DUMMYFUNCTION("IMPORTRANGE(""https://docs.google.com/spreadsheets/d/1Yj_ptqi66GCucihVvJfMjLAmec39IyEx_6qawtMGysU/edit?usp=sharing"",""สบก!M23"")"),736600)</f>
        <v>736600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451513</v>
      </c>
      <c r="M53" s="121">
        <f t="shared" ca="1" si="39"/>
        <v>451513</v>
      </c>
      <c r="N53" s="121">
        <f t="shared" ca="1" si="39"/>
        <v>451513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451513</v>
      </c>
      <c r="M55" s="121">
        <f t="shared" ca="1" si="43"/>
        <v>451513</v>
      </c>
      <c r="N55" s="121">
        <f t="shared" ca="1" si="43"/>
        <v>451513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451513</v>
      </c>
      <c r="M57" s="50">
        <f ca="1">IFERROR(__xludf.DUMMYFUNCTION("IMPORTRANGE(""https://docs.google.com/spreadsheets/d/1Yj_ptqi66GCucihVvJfMjLAmec39IyEx_6qawtMGysU/edit?usp=sharing"",""สบก!Z23"")"),451513)</f>
        <v>451513</v>
      </c>
      <c r="N57" s="50">
        <f ca="1">IFERROR(__xludf.DUMMYFUNCTION("IMPORTRANGE(""https://docs.google.com/spreadsheets/d/1Yj_ptqi66GCucihVvJfMjLAmec39IyEx_6qawtMGysU/edit?usp=sharing"",""สบก!AA23"")"),451513)</f>
        <v>451513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IFERROR(__xludf.DUMMYFUNCTION("IMPORTRANGE(""https://docs.google.com/spreadsheets/d/1Yj_ptqi66GCucihVvJfMjLAmec39IyEx_6qawtMGysU/edit?usp=sharing"",""สบก!V23"")"),451513)</f>
        <v>451513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259250</v>
      </c>
      <c r="M94" s="152">
        <f t="shared" ca="1" si="52"/>
        <v>259250</v>
      </c>
      <c r="N94" s="152">
        <f t="shared" ca="1" si="52"/>
        <v>259250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259250</v>
      </c>
      <c r="M96" s="88">
        <f t="shared" ca="1" si="56"/>
        <v>259250</v>
      </c>
      <c r="N96" s="88">
        <f t="shared" ca="1" si="56"/>
        <v>259250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166850</v>
      </c>
      <c r="M98" s="167">
        <f ca="1">IFERROR(__xludf.DUMMYFUNCTION("IMPORTRANGE(""https://docs.google.com/spreadsheets/d/1Yj_ptqi66GCucihVvJfMjLAmec39IyEx_6qawtMGysU/edit?usp=sharing"",""สบก!AR23"")"),166850)</f>
        <v>166850</v>
      </c>
      <c r="N98" s="168">
        <f ca="1">IFERROR(__xludf.DUMMYFUNCTION("IMPORTRANGE(""https://docs.google.com/spreadsheets/d/1Yj_ptqi66GCucihVvJfMjLAmec39IyEx_6qawtMGysU/edit?usp=sharing"",""สบก!AS23"")"),166850)</f>
        <v>166850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IFERROR(__xludf.DUMMYFUNCTION("IMPORTRANGE(""https://docs.google.com/spreadsheets/d/1Yj_ptqi66GCucihVvJfMjLAmec39IyEx_6qawtMGysU/edit?usp=sharing"",""สบก!AO23"")"),166850)</f>
        <v>166850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97926</v>
      </c>
      <c r="M118" s="152">
        <f t="shared" ca="1" si="58"/>
        <v>97926</v>
      </c>
      <c r="N118" s="152">
        <f t="shared" ca="1" si="58"/>
        <v>97855</v>
      </c>
      <c r="O118" s="151">
        <f t="shared" ref="O118:O120" ca="1" si="59">IF(L118&gt;0,N118*100/L118,0)</f>
        <v>99.927496272695706</v>
      </c>
      <c r="P118" s="151">
        <f t="shared" ref="P118:P120" ca="1" si="60">IF(M118&gt;0,N118*100/M118,0)</f>
        <v>99.927496272695706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97926</v>
      </c>
      <c r="M120" s="88">
        <f t="shared" ca="1" si="62"/>
        <v>97926</v>
      </c>
      <c r="N120" s="88">
        <f t="shared" ca="1" si="62"/>
        <v>97855</v>
      </c>
      <c r="O120" s="156">
        <f t="shared" ca="1" si="59"/>
        <v>99.927496272695706</v>
      </c>
      <c r="P120" s="156">
        <f t="shared" ca="1" si="60"/>
        <v>99.927496272695706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97926</v>
      </c>
      <c r="M122" s="167">
        <f ca="1">IFERROR(__xludf.DUMMYFUNCTION("IMPORTRANGE(""https://docs.google.com/spreadsheets/d/1Yj_ptqi66GCucihVvJfMjLAmec39IyEx_6qawtMGysU/edit?usp=sharing"",""สบก!BA23"")"),97926)</f>
        <v>97926</v>
      </c>
      <c r="N122" s="168">
        <f ca="1">IFERROR(__xludf.DUMMYFUNCTION("IMPORTRANGE(""https://docs.google.com/spreadsheets/d/1Yj_ptqi66GCucihVvJfMjLAmec39IyEx_6qawtMGysU/edit?usp=sharing"",""สบก!BB23"")"),97855)</f>
        <v>97855</v>
      </c>
      <c r="O122" s="168">
        <f ca="1">IF(L122&gt;0,N122*100/L122,0)</f>
        <v>99.927496272695706</v>
      </c>
      <c r="P122" s="168">
        <f ca="1">IF(M122&gt;0,N122*100/M122,0)</f>
        <v>99.927496272695706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IFERROR(__xludf.DUMMYFUNCTION("IMPORTRANGE(""https://docs.google.com/spreadsheets/d/1Yj_ptqi66GCucihVvJfMjLAmec39IyEx_6qawtMGysU/edit?usp=sharing"",""สบก!AX23"")"),97926)</f>
        <v>97926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120100</v>
      </c>
      <c r="M140" s="152">
        <f t="shared" ca="1" si="64"/>
        <v>120100</v>
      </c>
      <c r="N140" s="152">
        <f t="shared" ca="1" si="64"/>
        <v>120100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120100</v>
      </c>
      <c r="M142" s="88">
        <f t="shared" ca="1" si="68"/>
        <v>120100</v>
      </c>
      <c r="N142" s="88">
        <f t="shared" ca="1" si="68"/>
        <v>120100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120100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IFERROR(__xludf.DUMMYFUNCTION("IMPORTRANGE(""https://docs.google.com/spreadsheets/d/1Yj_ptqi66GCucihVvJfMjLAmec39IyEx_6qawtMGysU/edit?usp=sharing"",""สบก!BK23"")"),120100)</f>
        <v>120100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IFERROR(__xludf.DUMMYFUNCTION("IMPORTRANGE(""https://docs.google.com/spreadsheets/d/1Yj_ptqi66GCucihVvJfMjLAmec39IyEx_6qawtMGysU/edit?usp=sharing"",""สบก!BG23"")"),120100)</f>
        <v>120100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IFERROR(__xludf.DUMMYFUNCTION("IMPORTRANGE(""https://docs.google.com/spreadsheets/d/11923uPwbBZFjjGgGUA6NLw09EwE0CqkOc4q9oUmW1yo/edit?usp=sharing"",""ตาก!J84"")"),86)</f>
        <v>86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IFERROR(__xludf.DUMMYFUNCTION("IMPORTRANGE(""https://docs.google.com/spreadsheets/d/11923uPwbBZFjjGgGUA6NLw09EwE0CqkOc4q9oUmW1yo/edit?usp=sharing"",""ตาก!J85"")"),86)</f>
        <v>86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41210</v>
      </c>
      <c r="M220" s="152">
        <f t="shared" ca="1" si="72"/>
        <v>41210</v>
      </c>
      <c r="N220" s="152">
        <f t="shared" ca="1" si="72"/>
        <v>41210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41210</v>
      </c>
      <c r="M222" s="88">
        <f t="shared" ca="1" si="76"/>
        <v>41210</v>
      </c>
      <c r="N222" s="88">
        <f t="shared" ca="1" si="76"/>
        <v>41210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41210</v>
      </c>
      <c r="M224" s="167">
        <f ca="1">IFERROR(__xludf.DUMMYFUNCTION("IMPORTRANGE(""https://docs.google.com/spreadsheets/d/1Yj_ptqi66GCucihVvJfMjLAmec39IyEx_6qawtMGysU/edit?usp=sharing"",""สบก!BS23"")"),41210)</f>
        <v>41210</v>
      </c>
      <c r="N224" s="168">
        <f ca="1">IFERROR(__xludf.DUMMYFUNCTION("IMPORTRANGE(""https://docs.google.com/spreadsheets/d/1Yj_ptqi66GCucihVvJfMjLAmec39IyEx_6qawtMGysU/edit?usp=sharing"",""สบก!BT23"")"),41210)</f>
        <v>41210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IFERROR(__xludf.DUMMYFUNCTION("IMPORTRANGE(""https://docs.google.com/spreadsheets/d/1Yj_ptqi66GCucihVvJfMjLAmec39IyEx_6qawtMGysU/edit?usp=sharing"",""สบก!BP23"")"),41210)</f>
        <v>41210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337599.1</v>
      </c>
      <c r="O271" s="151">
        <f t="shared" ref="O271:O273" ca="1" si="84">IF(L271&gt;0,N271*100/L271,0)</f>
        <v>99.999733412322271</v>
      </c>
      <c r="P271" s="151">
        <f t="shared" ref="P271:P273" ca="1" si="85">IF(M271&gt;0,N271*100/M271,0)</f>
        <v>99.999733412322271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337599.1</v>
      </c>
      <c r="O273" s="156">
        <f t="shared" ca="1" si="84"/>
        <v>99.999733412322271</v>
      </c>
      <c r="P273" s="156">
        <f t="shared" ca="1" si="85"/>
        <v>99.999733412322271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IFERROR(__xludf.DUMMYFUNCTION("IMPORTRANGE(""https://docs.google.com/spreadsheets/d/1Yj_ptqi66GCucihVvJfMjLAmec39IyEx_6qawtMGysU/edit?usp=sharing"",""สบก!CL23"")"),337599.1)</f>
        <v>337599.1</v>
      </c>
      <c r="O275" s="168">
        <f ca="1">IF(L275&gt;0,N275*100/L275,0)</f>
        <v>99.999733412322271</v>
      </c>
      <c r="P275" s="168">
        <f ca="1">IF(M275&gt;0,N275*100/M275,0)</f>
        <v>99.999733412322271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IFERROR(__xludf.DUMMYFUNCTION("IMPORTRANGE(""https://docs.google.com/spreadsheets/d/11923uPwbBZFjjGgGUA6NLw09EwE0CqkOc4q9oUmW1yo/edit?usp=sharing"",""ตาก!J228"")"),501)</f>
        <v>501</v>
      </c>
      <c r="K328" s="317">
        <f ca="1">IF(I328&gt;0,J328*100/I328,0)</f>
        <v>151.81818181818181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1158470</v>
      </c>
      <c r="M329" s="152">
        <f t="shared" ca="1" si="98"/>
        <v>1158470</v>
      </c>
      <c r="N329" s="152">
        <f t="shared" ca="1" si="98"/>
        <v>1158469.8599999999</v>
      </c>
      <c r="O329" s="151">
        <f t="shared" ref="O329:O331" ca="1" si="99">IF(L329&gt;0,N329*100/L329,0)</f>
        <v>99.999987915094891</v>
      </c>
      <c r="P329" s="151">
        <f t="shared" ref="P329:P331" ca="1" si="100">IF(M329&gt;0,N329*100/M329,0)</f>
        <v>99.999987915094891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1158470</v>
      </c>
      <c r="M331" s="88">
        <f t="shared" ca="1" si="102"/>
        <v>1158470</v>
      </c>
      <c r="N331" s="88">
        <f t="shared" ca="1" si="102"/>
        <v>1158469.8599999999</v>
      </c>
      <c r="O331" s="156">
        <f t="shared" ca="1" si="99"/>
        <v>99.999987915094891</v>
      </c>
      <c r="P331" s="156">
        <f t="shared" ca="1" si="100"/>
        <v>99.999987915094891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1020250</v>
      </c>
      <c r="M333" s="167">
        <f ca="1">IFERROR(__xludf.DUMMYFUNCTION("IMPORTRANGE(""https://docs.google.com/spreadsheets/d/1Yj_ptqi66GCucihVvJfMjLAmec39IyEx_6qawtMGysU/edit?usp=sharing"",""สบก!DL23"")"),1020250)</f>
        <v>1020250</v>
      </c>
      <c r="N333" s="168">
        <f ca="1">IFERROR(__xludf.DUMMYFUNCTION("IMPORTRANGE(""https://docs.google.com/spreadsheets/d/1Yj_ptqi66GCucihVvJfMjLAmec39IyEx_6qawtMGysU/edit?usp=sharing"",""สบก!DM23"")"),1020249.86)</f>
        <v>1020249.86</v>
      </c>
      <c r="O333" s="168">
        <f ca="1">IF(L333&gt;0,N333*100/L333,0)</f>
        <v>99.999986277873077</v>
      </c>
      <c r="P333" s="168">
        <f ca="1">IF(M333&gt;0,N333*100/M333,0)</f>
        <v>99.999986277873077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IFERROR(__xludf.DUMMYFUNCTION("IMPORTRANGE(""https://docs.google.com/spreadsheets/d/1Yj_ptqi66GCucihVvJfMjLAmec39IyEx_6qawtMGysU/edit?usp=sharing"",""สบก!DI23"")"),523450)</f>
        <v>523450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IFERROR(__xludf.DUMMYFUNCTION("IMPORTRANGE(""https://docs.google.com/spreadsheets/d/11923uPwbBZFjjGgGUA6NLw09EwE0CqkOc4q9oUmW1yo/edit?usp=sharing"",""ตาก!J234"")"),351)</f>
        <v>351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IFERROR(__xludf.DUMMYFUNCTION("IMPORTRANGE(""https://docs.google.com/spreadsheets/d/11923uPwbBZFjjGgGUA6NLw09EwE0CqkOc4q9oUmW1yo/edit?usp=sharing"",""ตาก!J235"")"),2922.18)</f>
        <v>2922.18</v>
      </c>
      <c r="K340" s="342">
        <f t="shared" ca="1" si="103"/>
        <v>97.406000000000006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IFERROR(__xludf.DUMMYFUNCTION("IMPORTRANGE(""https://docs.google.com/spreadsheets/d/11923uPwbBZFjjGgGUA6NLw09EwE0CqkOc4q9oUmW1yo/edit?usp=sharing"",""ตาก!J236"")"),542)</f>
        <v>542</v>
      </c>
      <c r="K341" s="342">
        <f t="shared" ca="1" si="103"/>
        <v>164.24242424242425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IFERROR(__xludf.DUMMYFUNCTION("IMPORTRANGE(""https://docs.google.com/spreadsheets/d/11923uPwbBZFjjGgGUA6NLw09EwE0CqkOc4q9oUmW1yo/edit?usp=sharing"",""ตาก!J237"")"),6092.57)</f>
        <v>6092.57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IFERROR(__xludf.DUMMYFUNCTION("IMPORTRANGE(""https://docs.google.com/spreadsheets/d/11923uPwbBZFjjGgGUA6NLw09EwE0CqkOc4q9oUmW1yo/edit?usp=sharing"",""ตาก!J238"")"),7)</f>
        <v>7</v>
      </c>
      <c r="K343" s="342">
        <f t="shared" ca="1" si="103"/>
        <v>2.1212121212121211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IFERROR(__xludf.DUMMYFUNCTION("IMPORTRANGE(""https://docs.google.com/spreadsheets/d/11923uPwbBZFjjGgGUA6NLw09EwE0CqkOc4q9oUmW1yo/edit?usp=sharing"",""ตาก!J239"")"),42.5)</f>
        <v>42.5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IFERROR(__xludf.DUMMYFUNCTION("IMPORTRANGE(""https://docs.google.com/spreadsheets/d/11923uPwbBZFjjGgGUA6NLw09EwE0CqkOc4q9oUmW1yo/edit?usp=sharing"",""ตาก!J240"")"),501)</f>
        <v>501</v>
      </c>
      <c r="K345" s="342">
        <f t="shared" ca="1" si="103"/>
        <v>151.81818181818181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IFERROR(__xludf.DUMMYFUNCTION("IMPORTRANGE(""https://docs.google.com/spreadsheets/d/11923uPwbBZFjjGgGUA6NLw09EwE0CqkOc4q9oUmW1yo/edit?usp=sharing"",""ตาก!J241"")"),5777.43)</f>
        <v>5777.43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IFERROR(__xludf.DUMMYFUNCTION("IMPORTRANGE(""https://docs.google.com/spreadsheets/d/11923uPwbBZFjjGgGUA6NLw09EwE0CqkOc4q9oUmW1yo/edit?usp=sharing"",""ตาก!L242"")"),1773728)</f>
        <v>1773728</v>
      </c>
      <c r="M347" s="357"/>
      <c r="N347" s="357">
        <f ca="1">IFERROR(__xludf.DUMMYFUNCTION("IMPORTRANGE(""https://docs.google.com/spreadsheets/d/11923uPwbBZFjjGgGUA6NLw09EwE0CqkOc4q9oUmW1yo/edit?usp=sharing"",""ตาก!M242"")"),1595225.5)</f>
        <v>1595225.5</v>
      </c>
      <c r="O347" s="357">
        <f ca="1">+IF(L347&gt;0,N347*100/L347,0)</f>
        <v>89.936309287557052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IFERROR(__xludf.DUMMYFUNCTION("IMPORTRANGE(""https://docs.google.com/spreadsheets/d/11923uPwbBZFjjGgGUA6NLw09EwE0CqkOc4q9oUmW1yo/edit?usp=sharing"",""ตาก!M296"")"),230370)</f>
        <v>230370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IFERROR(__xludf.DUMMYFUNCTION("IMPORTRANGE(""https://docs.google.com/spreadsheets/d/11923uPwbBZFjjGgGUA6NLw09EwE0CqkOc4q9oUmW1yo/edit?usp=sharing"",""ตาก!M299"")"),230370)</f>
        <v>230370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IFERROR(__xludf.DUMMYFUNCTION("IMPORTRANGE(""https://docs.google.com/spreadsheets/d/11923uPwbBZFjjGgGUA6NLw09EwE0CqkOc4q9oUmW1yo/edit?usp=sharing"",""ตาก!M301"")"),230370)</f>
        <v>230370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IFERROR(__xludf.DUMMYFUNCTION("IMPORTRANGE(""https://docs.google.com/spreadsheets/d/11923uPwbBZFjjGgGUA6NLw09EwE0CqkOc4q9oUmW1yo/edit?usp=sharing"",""ตาก!M302"")"),149350)</f>
        <v>149350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IFERROR(__xludf.DUMMYFUNCTION("IMPORTRANGE(""https://docs.google.com/spreadsheets/d/11923uPwbBZFjjGgGUA6NLw09EwE0CqkOc4q9oUmW1yo/edit?usp=sharing"",""ตาก!M330"")"),80868)</f>
        <v>80868</v>
      </c>
      <c r="O435" s="411">
        <f t="shared" ref="O435:O439" ca="1" si="114">+IF(L435&gt;0,N435*100/L435,0)</f>
        <v>80.867999999999995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IFERROR(__xludf.DUMMYFUNCTION("IMPORTRANGE(""https://docs.google.com/spreadsheets/d/11923uPwbBZFjjGgGUA6NLw09EwE0CqkOc4q9oUmW1yo/edit?usp=sharing"",""ตาก!M332"")"),80868)</f>
        <v>80868</v>
      </c>
      <c r="O437" s="168">
        <f t="shared" ca="1" si="114"/>
        <v>80.867999999999995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IFERROR(__xludf.DUMMYFUNCTION("IMPORTRANGE(""https://docs.google.com/spreadsheets/d/11923uPwbBZFjjGgGUA6NLw09EwE0CqkOc4q9oUmW1yo/edit?usp=sharing"",""ตาก!M334"")"),80868)</f>
        <v>80868</v>
      </c>
      <c r="O439" s="168">
        <f t="shared" ca="1" si="114"/>
        <v>80.867999999999995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IFERROR(__xludf.DUMMYFUNCTION("IMPORTRANGE(""https://docs.google.com/spreadsheets/d/11923uPwbBZFjjGgGUA6NLw09EwE0CqkOc4q9oUmW1yo/edit?usp=sharing"",""ตาก!M338"")"),36668)</f>
        <v>36668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IFERROR(__xludf.DUMMYFUNCTION("IMPORTRANGE(""https://docs.google.com/spreadsheets/d/11923uPwbBZFjjGgGUA6NLw09EwE0CqkOc4q9oUmW1yo/edit?usp=sharing"",""ตาก!J350"")"),55356)</f>
        <v>55356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IFERROR(__xludf.DUMMYFUNCTION("IMPORTRANGE(""https://docs.google.com/spreadsheets/d/11923uPwbBZFjjGgGUA6NLw09EwE0CqkOc4q9oUmW1yo/edit?usp=sharing"",""ตาก!L350"")"),438178)</f>
        <v>438178</v>
      </c>
      <c r="M455" s="372"/>
      <c r="N455" s="372">
        <f ca="1">IFERROR(__xludf.DUMMYFUNCTION("IMPORTRANGE(""https://docs.google.com/spreadsheets/d/11923uPwbBZFjjGgGUA6NLw09EwE0CqkOc4q9oUmW1yo/edit?usp=sharing"",""ตาก!M350"")"),423782.25)</f>
        <v>423782.25</v>
      </c>
      <c r="O455" s="372">
        <f t="shared" ref="O455:O459" ca="1" si="116">+IF(L455&gt;0,N455*100/L455,0)</f>
        <v>96.714634235402045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IFERROR(__xludf.DUMMYFUNCTION("IMPORTRANGE(""https://docs.google.com/spreadsheets/d/11923uPwbBZFjjGgGUA6NLw09EwE0CqkOc4q9oUmW1yo/edit?usp=sharing"",""ตาก!L352"")"),438178)</f>
        <v>438178</v>
      </c>
      <c r="M457" s="165"/>
      <c r="N457" s="168">
        <f ca="1">IFERROR(__xludf.DUMMYFUNCTION("IMPORTRANGE(""https://docs.google.com/spreadsheets/d/11923uPwbBZFjjGgGUA6NLw09EwE0CqkOc4q9oUmW1yo/edit?usp=sharing"",""ตาก!M352"")"),423782.25)</f>
        <v>423782.25</v>
      </c>
      <c r="O457" s="168">
        <f t="shared" ca="1" si="116"/>
        <v>96.714634235402045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IFERROR(__xludf.DUMMYFUNCTION("IMPORTRANGE(""https://docs.google.com/spreadsheets/d/11923uPwbBZFjjGgGUA6NLw09EwE0CqkOc4q9oUmW1yo/edit?usp=sharing"",""ตาก!L354"")"),438178)</f>
        <v>438178</v>
      </c>
      <c r="M459" s="168"/>
      <c r="N459" s="168">
        <f ca="1">IFERROR(__xludf.DUMMYFUNCTION("IMPORTRANGE(""https://docs.google.com/spreadsheets/d/11923uPwbBZFjjGgGUA6NLw09EwE0CqkOc4q9oUmW1yo/edit?usp=sharing"",""ตาก!M354"")"),423782.25)</f>
        <v>423782.25</v>
      </c>
      <c r="O459" s="168">
        <f t="shared" ca="1" si="116"/>
        <v>96.714634235402045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IFERROR(__xludf.DUMMYFUNCTION("IMPORTRANGE(""https://docs.google.com/spreadsheets/d/11923uPwbBZFjjGgGUA6NLw09EwE0CqkOc4q9oUmW1yo/edit?usp=sharing"",""ตาก!M357"")"),120266)</f>
        <v>120266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IFERROR(__xludf.DUMMYFUNCTION("IMPORTRANGE(""https://docs.google.com/spreadsheets/d/11923uPwbBZFjjGgGUA6NLw09EwE0CqkOc4q9oUmW1yo/edit?usp=sharing"",""ตาก!M358"")"),303516.25)</f>
        <v>303516.25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IFERROR(__xludf.DUMMYFUNCTION("IMPORTRANGE(""https://docs.google.com/spreadsheets/d/11923uPwbBZFjjGgGUA6NLw09EwE0CqkOc4q9oUmW1yo/edit?usp=sharing"",""ตาก!J359"")"),55356)</f>
        <v>55356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IFERROR(__xludf.DUMMYFUNCTION("IMPORTRANGE(""https://docs.google.com/spreadsheets/d/11923uPwbBZFjjGgGUA6NLw09EwE0CqkOc4q9oUmW1yo/edit?usp=sharing"",""ตาก!J376"")"),55356)</f>
        <v>55356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IFERROR(__xludf.DUMMYFUNCTION("IMPORTRANGE(""https://docs.google.com/spreadsheets/d/11923uPwbBZFjjGgGUA6NLw09EwE0CqkOc4q9oUmW1yo/edit?usp=sharing"",""ตาก!J377"")"),4506)</f>
        <v>4506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IFERROR(__xludf.DUMMYFUNCTION("IMPORTRANGE(""https://docs.google.com/spreadsheets/d/11923uPwbBZFjjGgGUA6NLw09EwE0CqkOc4q9oUmW1yo/edit?usp=sharing"",""ตาก!J378"")"),53323)</f>
        <v>53323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IFERROR(__xludf.DUMMYFUNCTION("IMPORTRANGE(""https://docs.google.com/spreadsheets/d/11923uPwbBZFjjGgGUA6NLw09EwE0CqkOc4q9oUmW1yo/edit?usp=sharing"",""ตาก!J379"")"),4371)</f>
        <v>4371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IFERROR(__xludf.DUMMYFUNCTION("IMPORTRANGE(""https://docs.google.com/spreadsheets/d/11923uPwbBZFjjGgGUA6NLw09EwE0CqkOc4q9oUmW1yo/edit?usp=sharing"",""ตาก!J382"")"),913)</f>
        <v>913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IFERROR(__xludf.DUMMYFUNCTION("IMPORTRANGE(""https://docs.google.com/spreadsheets/d/11923uPwbBZFjjGgGUA6NLw09EwE0CqkOc4q9oUmW1yo/edit?usp=sharing"",""ตาก!J383"")"),65)</f>
        <v>65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IFERROR(__xludf.DUMMYFUNCTION("IMPORTRANGE(""https://docs.google.com/spreadsheets/d/11923uPwbBZFjjGgGUA6NLw09EwE0CqkOc4q9oUmW1yo/edit?usp=sharing"",""ตาก!J384"")"),913)</f>
        <v>913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IFERROR(__xludf.DUMMYFUNCTION("IMPORTRANGE(""https://docs.google.com/spreadsheets/d/11923uPwbBZFjjGgGUA6NLw09EwE0CqkOc4q9oUmW1yo/edit?usp=sharing"",""ตาก!J385"")"),65)</f>
        <v>65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IFERROR(__xludf.DUMMYFUNCTION("IMPORTRANGE(""https://docs.google.com/spreadsheets/d/11923uPwbBZFjjGgGUA6NLw09EwE0CqkOc4q9oUmW1yo/edit?usp=sharing"",""ตาก!J388"")"),1120)</f>
        <v>1120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IFERROR(__xludf.DUMMYFUNCTION("IMPORTRANGE(""https://docs.google.com/spreadsheets/d/11923uPwbBZFjjGgGUA6NLw09EwE0CqkOc4q9oUmW1yo/edit?usp=sharing"",""ตาก!J389"")"),70)</f>
        <v>70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IFERROR(__xludf.DUMMYFUNCTION("IMPORTRANGE(""https://docs.google.com/spreadsheets/d/11923uPwbBZFjjGgGUA6NLw09EwE0CqkOc4q9oUmW1yo/edit?usp=sharing"",""ตาก!J392"")"),156)</f>
        <v>156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IFERROR(__xludf.DUMMYFUNCTION("IMPORTRANGE(""https://docs.google.com/spreadsheets/d/11923uPwbBZFjjGgGUA6NLw09EwE0CqkOc4q9oUmW1yo/edit?usp=sharing"",""ตาก!J393"")"),156)</f>
        <v>156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IFERROR(__xludf.DUMMYFUNCTION("IMPORTRANGE(""https://docs.google.com/spreadsheets/d/11923uPwbBZFjjGgGUA6NLw09EwE0CqkOc4q9oUmW1yo/edit?usp=sharing"",""ตาก!J394"")"),28)</f>
        <v>28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IFERROR(__xludf.DUMMYFUNCTION("IMPORTRANGE(""https://docs.google.com/spreadsheets/d/11923uPwbBZFjjGgGUA6NLw09EwE0CqkOc4q9oUmW1yo/edit?usp=sharing"",""ตาก!J395"")"),156)</f>
        <v>156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IFERROR(__xludf.DUMMYFUNCTION("IMPORTRANGE(""https://docs.google.com/spreadsheets/d/11923uPwbBZFjjGgGUA6NLw09EwE0CqkOc4q9oUmW1yo/edit?usp=sharing"",""ตาก!J396"")"),28)</f>
        <v>28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IFERROR(__xludf.DUMMYFUNCTION("IMPORTRANGE(""https://docs.google.com/spreadsheets/d/11923uPwbBZFjjGgGUA6NLw09EwE0CqkOc4q9oUmW1yo/edit?usp=sharing"",""ตาก!J397"")"),156)</f>
        <v>156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IFERROR(__xludf.DUMMYFUNCTION("IMPORTRANGE(""https://docs.google.com/spreadsheets/d/11923uPwbBZFjjGgGUA6NLw09EwE0CqkOc4q9oUmW1yo/edit?usp=sharing"",""ตาก!J398"")"),28)</f>
        <v>28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IFERROR(__xludf.DUMMYFUNCTION("IMPORTRANGE(""https://docs.google.com/spreadsheets/d/11923uPwbBZFjjGgGUA6NLw09EwE0CqkOc4q9oUmW1yo/edit?usp=sharing"",""ตาก!L428"")"),44340)</f>
        <v>44340</v>
      </c>
      <c r="M533" s="411"/>
      <c r="N533" s="411">
        <f ca="1">IFERROR(__xludf.DUMMYFUNCTION("IMPORTRANGE(""https://docs.google.com/spreadsheets/d/11923uPwbBZFjjGgGUA6NLw09EwE0CqkOc4q9oUmW1yo/edit?usp=sharing"",""ตาก!M428"")"),44340)</f>
        <v>44340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IFERROR(__xludf.DUMMYFUNCTION("IMPORTRANGE(""https://docs.google.com/spreadsheets/d/11923uPwbBZFjjGgGUA6NLw09EwE0CqkOc4q9oUmW1yo/edit?usp=sharing"",""ตาก!L430"")"),44340)</f>
        <v>44340</v>
      </c>
      <c r="M535" s="165"/>
      <c r="N535" s="168">
        <f ca="1">IFERROR(__xludf.DUMMYFUNCTION("IMPORTRANGE(""https://docs.google.com/spreadsheets/d/11923uPwbBZFjjGgGUA6NLw09EwE0CqkOc4q9oUmW1yo/edit?usp=sharing"",""ตาก!M430"")"),44340)</f>
        <v>44340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IFERROR(__xludf.DUMMYFUNCTION("IMPORTRANGE(""https://docs.google.com/spreadsheets/d/11923uPwbBZFjjGgGUA6NLw09EwE0CqkOc4q9oUmW1yo/edit?usp=sharing"",""ตาก!L432"")"),44340)</f>
        <v>44340</v>
      </c>
      <c r="M537" s="168"/>
      <c r="N537" s="168">
        <f ca="1">IFERROR(__xludf.DUMMYFUNCTION("IMPORTRANGE(""https://docs.google.com/spreadsheets/d/11923uPwbBZFjjGgGUA6NLw09EwE0CqkOc4q9oUmW1yo/edit?usp=sharing"",""ตาก!M432"")"),44340)</f>
        <v>44340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IFERROR(__xludf.DUMMYFUNCTION("IMPORTRANGE(""https://docs.google.com/spreadsheets/d/11923uPwbBZFjjGgGUA6NLw09EwE0CqkOc4q9oUmW1yo/edit?usp=sharing"",""ตาก!M433"")"),28740)</f>
        <v>28740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IFERROR(__xludf.DUMMYFUNCTION("IMPORTRANGE(""https://docs.google.com/spreadsheets/d/11923uPwbBZFjjGgGUA6NLw09EwE0CqkOc4q9oUmW1yo/edit?usp=sharing"",""ตาก!J459"")"),1577)</f>
        <v>1577</v>
      </c>
      <c r="K564" s="371">
        <f ca="1">IF(I564&gt;0,J564*100/I564,0)</f>
        <v>121.30769230769231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IFERROR(__xludf.DUMMYFUNCTION("IMPORTRANGE(""https://docs.google.com/spreadsheets/d/11923uPwbBZFjjGgGUA6NLw09EwE0CqkOc4q9oUmW1yo/edit?usp=sharing"",""ตาก!M459"")"),126595)</f>
        <v>126595</v>
      </c>
      <c r="O564" s="372">
        <f t="shared" ref="O564:O568" ca="1" si="122">+IF(L564&gt;0,N564*100/L564,0)</f>
        <v>98.840568394753276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IFERROR(__xludf.DUMMYFUNCTION("IMPORTRANGE(""https://docs.google.com/spreadsheets/d/11923uPwbBZFjjGgGUA6NLw09EwE0CqkOc4q9oUmW1yo/edit?usp=sharing"",""ตาก!M461"")"),126595)</f>
        <v>126595</v>
      </c>
      <c r="O566" s="168">
        <f t="shared" ca="1" si="122"/>
        <v>98.840568394753276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IFERROR(__xludf.DUMMYFUNCTION("IMPORTRANGE(""https://docs.google.com/spreadsheets/d/11923uPwbBZFjjGgGUA6NLw09EwE0CqkOc4q9oUmW1yo/edit?usp=sharing"",""ตาก!M463"")"),126595)</f>
        <v>126595</v>
      </c>
      <c r="O568" s="168">
        <f t="shared" ca="1" si="122"/>
        <v>98.840568394753276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IFERROR(__xludf.DUMMYFUNCTION("IMPORTRANGE(""https://docs.google.com/spreadsheets/d/11923uPwbBZFjjGgGUA6NLw09EwE0CqkOc4q9oUmW1yo/edit?usp=sharing"",""ตาก!M466"")"),97935)</f>
        <v>97935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IFERROR(__xludf.DUMMYFUNCTION("IMPORTRANGE(""https://docs.google.com/spreadsheets/d/11923uPwbBZFjjGgGUA6NLw09EwE0CqkOc4q9oUmW1yo/edit?usp=sharing"",""ตาก!J468"")"),1577)</f>
        <v>1577</v>
      </c>
      <c r="K573" s="201">
        <f ca="1">IF(I573&gt;0,J573*100/I573,0)</f>
        <v>121.30769230769231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IFERROR(__xludf.DUMMYFUNCTION("IMPORTRANGE(""https://docs.google.com/spreadsheets/d/11923uPwbBZFjjGgGUA6NLw09EwE0CqkOc4q9oUmW1yo/edit?usp=sharing"",""ตาก!J472"")"),1148)</f>
        <v>1148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IFERROR(__xludf.DUMMYFUNCTION("IMPORTRANGE(""https://docs.google.com/spreadsheets/d/11923uPwbBZFjjGgGUA6NLw09EwE0CqkOc4q9oUmW1yo/edit?usp=sharing"",""ตาก!J475"")"),70)</f>
        <v>70</v>
      </c>
      <c r="K580" s="371">
        <f ca="1">IF(I580&gt;0,J580*100/I580,0)</f>
        <v>31.818181818181817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IFERROR(__xludf.DUMMYFUNCTION("IMPORTRANGE(""https://docs.google.com/spreadsheets/d/11923uPwbBZFjjGgGUA6NLw09EwE0CqkOc4q9oUmW1yo/edit?usp=sharing"",""ตาก!M475"")"),253660.25)</f>
        <v>253660.25</v>
      </c>
      <c r="O580" s="372">
        <f t="shared" ref="O580:O584" ca="1" si="124">+IF(L580&gt;0,N580*100/L580,0)</f>
        <v>68.553118750337816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IFERROR(__xludf.DUMMYFUNCTION("IMPORTRANGE(""https://docs.google.com/spreadsheets/d/11923uPwbBZFjjGgGUA6NLw09EwE0CqkOc4q9oUmW1yo/edit?usp=sharing"",""ตาก!M477"")"),253660.25)</f>
        <v>253660.25</v>
      </c>
      <c r="O582" s="168">
        <f t="shared" ca="1" si="124"/>
        <v>68.553118750337816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IFERROR(__xludf.DUMMYFUNCTION("IMPORTRANGE(""https://docs.google.com/spreadsheets/d/11923uPwbBZFjjGgGUA6NLw09EwE0CqkOc4q9oUmW1yo/edit?usp=sharing"",""ตาก!M479"")"),253660.25)</f>
        <v>253660.25</v>
      </c>
      <c r="O584" s="168">
        <f t="shared" ca="1" si="124"/>
        <v>68.553118750337816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IFERROR(__xludf.DUMMYFUNCTION("IMPORTRANGE(""https://docs.google.com/spreadsheets/d/11923uPwbBZFjjGgGUA6NLw09EwE0CqkOc4q9oUmW1yo/edit?usp=sharing"",""ตาก!M482"")"),120266)</f>
        <v>120266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IFERROR(__xludf.DUMMYFUNCTION("IMPORTRANGE(""https://docs.google.com/spreadsheets/d/11923uPwbBZFjjGgGUA6NLw09EwE0CqkOc4q9oUmW1yo/edit?usp=sharing"",""ตาก!M483"")"),133394.25)</f>
        <v>133394.25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IFERROR(__xludf.DUMMYFUNCTION("IMPORTRANGE(""https://docs.google.com/spreadsheets/d/11923uPwbBZFjjGgGUA6NLw09EwE0CqkOc4q9oUmW1yo/edit?usp=sharing"",""ตาก!J484"")"),76)</f>
        <v>76</v>
      </c>
      <c r="K589" s="163">
        <f t="shared" ref="K589:K596" ca="1" si="125">IF(I589&gt;0,J589*100/I589,0)</f>
        <v>34.545454545454547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IFERROR(__xludf.DUMMYFUNCTION("IMPORTRANGE(""https://docs.google.com/spreadsheets/d/11923uPwbBZFjjGgGUA6NLw09EwE0CqkOc4q9oUmW1yo/edit?usp=sharing"",""ตาก!J485"")"),69.23)</f>
        <v>69.23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IFERROR(__xludf.DUMMYFUNCTION("IMPORTRANGE(""https://docs.google.com/spreadsheets/d/11923uPwbBZFjjGgGUA6NLw09EwE0CqkOc4q9oUmW1yo/edit?usp=sharing"",""ตาก!J486"")"),72)</f>
        <v>72</v>
      </c>
      <c r="K591" s="163">
        <f t="shared" ca="1" si="125"/>
        <v>32.727272727272727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IFERROR(__xludf.DUMMYFUNCTION("IMPORTRANGE(""https://docs.google.com/spreadsheets/d/11923uPwbBZFjjGgGUA6NLw09EwE0CqkOc4q9oUmW1yo/edit?usp=sharing"",""ตาก!J487"")"),69.23)</f>
        <v>69.23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IFERROR(__xludf.DUMMYFUNCTION("IMPORTRANGE(""https://docs.google.com/spreadsheets/d/11923uPwbBZFjjGgGUA6NLw09EwE0CqkOc4q9oUmW1yo/edit?usp=sharing"",""ตาก!J488"")"),71)</f>
        <v>71</v>
      </c>
      <c r="K593" s="163">
        <f t="shared" ca="1" si="125"/>
        <v>32.272727272727273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IFERROR(__xludf.DUMMYFUNCTION("IMPORTRANGE(""https://docs.google.com/spreadsheets/d/11923uPwbBZFjjGgGUA6NLw09EwE0CqkOc4q9oUmW1yo/edit?usp=sharing"",""ตาก!J489"")"),68.87)</f>
        <v>68.87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IFERROR(__xludf.DUMMYFUNCTION("IMPORTRANGE(""https://docs.google.com/spreadsheets/d/11923uPwbBZFjjGgGUA6NLw09EwE0CqkOc4q9oUmW1yo/edit?usp=sharing"",""ตาก!J490"")"),70)</f>
        <v>70</v>
      </c>
      <c r="K595" s="163">
        <f t="shared" ca="1" si="125"/>
        <v>31.818181818181817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IFERROR(__xludf.DUMMYFUNCTION("IMPORTRANGE(""https://docs.google.com/spreadsheets/d/11923uPwbBZFjjGgGUA6NLw09EwE0CqkOc4q9oUmW1yo/edit?usp=sharing"",""ตาก!J491"")"),67.38)</f>
        <v>67.38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IFERROR(__xludf.DUMMYFUNCTION("IMPORTRANGE(""https://docs.google.com/spreadsheets/d/11923uPwbBZFjjGgGUA6NLw09EwE0CqkOc4q9oUmW1yo/edit?usp=sharing"",""ตาก!L492"")"),2600)</f>
        <v>2600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IFERROR(__xludf.DUMMYFUNCTION("IMPORTRANGE(""https://docs.google.com/spreadsheets/d/11923uPwbBZFjjGgGUA6NLw09EwE0CqkOc4q9oUmW1yo/edit?usp=sharing"",""ตาก!L494"")"),2600)</f>
        <v>2600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IFERROR(__xludf.DUMMYFUNCTION("IMPORTRANGE(""https://docs.google.com/spreadsheets/d/11923uPwbBZFjjGgGUA6NLw09EwE0CqkOc4q9oUmW1yo/edit?usp=sharing"",""ตาก!L496"")"),2600)</f>
        <v>2600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IFERROR(__xludf.DUMMYFUNCTION("IMPORTRANGE(""https://docs.google.com/spreadsheets/d/11923uPwbBZFjjGgGUA6NLw09EwE0CqkOc4q9oUmW1yo/edit?usp=sharing"",""ตาก!J523"")"),1664245.97)</f>
        <v>1664245.97</v>
      </c>
      <c r="K628" s="342">
        <f t="shared" ref="K628:K635" ca="1" si="129">IF(I628&gt;0,J628*100/I628,0)</f>
        <v>82.201013543791362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IFERROR(__xludf.DUMMYFUNCTION("IMPORTRANGE(""https://docs.google.com/spreadsheets/d/11923uPwbBZFjjGgGUA6NLw09EwE0CqkOc4q9oUmW1yo/edit?usp=sharing"",""ตาก!J524"")"),159)</f>
        <v>159</v>
      </c>
      <c r="K629" s="342">
        <f t="shared" ca="1" si="129"/>
        <v>89.830508474576277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IFERROR(__xludf.DUMMYFUNCTION("IMPORTRANGE(""https://docs.google.com/spreadsheets/d/11923uPwbBZFjjGgGUA6NLw09EwE0CqkOc4q9oUmW1yo/edit?usp=sharing"",""ตาก!J525"")"),694789.06)</f>
        <v>694789.06</v>
      </c>
      <c r="K630" s="342">
        <f t="shared" ca="1" si="129"/>
        <v>9.0240371222210438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IFERROR(__xludf.DUMMYFUNCTION("IMPORTRANGE(""https://docs.google.com/spreadsheets/d/11923uPwbBZFjjGgGUA6NLw09EwE0CqkOc4q9oUmW1yo/edit?usp=sharing"",""ตาก!J526"")"),199)</f>
        <v>199</v>
      </c>
      <c r="K631" s="342">
        <f t="shared" ca="1" si="129"/>
        <v>68.150684931506845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7320080</v>
      </c>
      <c r="M8" s="23">
        <f t="shared" ca="1" si="0"/>
        <v>5007387</v>
      </c>
      <c r="N8" s="23">
        <f t="shared" ca="1" si="0"/>
        <v>6879745.6799999988</v>
      </c>
      <c r="O8" s="22">
        <f t="shared" ref="O8:O16" ca="1" si="1">IF(L8&gt;0,N8*100/L8,0)</f>
        <v>93.984569567545691</v>
      </c>
      <c r="P8" s="22">
        <f t="shared" ref="P8:P16" ca="1" si="2">IF(M8&gt;0,N8*100/M8,0)</f>
        <v>137.39193076149294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7320080</v>
      </c>
      <c r="M10" s="30">
        <f t="shared" ca="1" si="4"/>
        <v>5007387</v>
      </c>
      <c r="N10" s="30">
        <f t="shared" ca="1" si="4"/>
        <v>6879745.6799999988</v>
      </c>
      <c r="O10" s="29">
        <f t="shared" ca="1" si="1"/>
        <v>93.984569567545691</v>
      </c>
      <c r="P10" s="29">
        <f t="shared" ca="1" si="2"/>
        <v>137.39193076149294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6986830</v>
      </c>
      <c r="M12" s="39">
        <f t="shared" ca="1" si="6"/>
        <v>4674137</v>
      </c>
      <c r="N12" s="39">
        <f t="shared" ca="1" si="6"/>
        <v>6546495.6799999988</v>
      </c>
      <c r="O12" s="39">
        <f t="shared" ca="1" si="1"/>
        <v>93.69765229725067</v>
      </c>
      <c r="P12" s="39">
        <f t="shared" ca="1" si="2"/>
        <v>140.05784768396816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2515572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4471258</v>
      </c>
      <c r="M14" s="39">
        <f t="shared" si="8"/>
        <v>0</v>
      </c>
      <c r="N14" s="39">
        <f t="shared" ca="1" si="8"/>
        <v>1878053.8399999989</v>
      </c>
      <c r="O14" s="39">
        <f t="shared" ca="1" si="1"/>
        <v>42.002806369035262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333250</v>
      </c>
      <c r="M16" s="39">
        <f t="shared" ca="1" si="10"/>
        <v>333250</v>
      </c>
      <c r="N16" s="39">
        <f t="shared" ca="1" si="10"/>
        <v>333250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5007387</v>
      </c>
      <c r="M18" s="23">
        <f t="shared" ca="1" si="11"/>
        <v>5007387</v>
      </c>
      <c r="N18" s="23">
        <f t="shared" ca="1" si="11"/>
        <v>5001691.84</v>
      </c>
      <c r="O18" s="22">
        <f t="shared" ref="O18:O20" ca="1" si="12">IF(L18&gt;0,N18*100/L18,0)</f>
        <v>99.886264832336707</v>
      </c>
      <c r="P18" s="22">
        <f t="shared" ref="P18:P26" ca="1" si="13">IF(M18&gt;0,N18*100/M18,0)</f>
        <v>99.886264832336707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5007387</v>
      </c>
      <c r="M20" s="30">
        <f t="shared" ca="1" si="15"/>
        <v>5007387</v>
      </c>
      <c r="N20" s="30">
        <f t="shared" ca="1" si="15"/>
        <v>5001691.84</v>
      </c>
      <c r="O20" s="29">
        <f t="shared" ca="1" si="12"/>
        <v>99.886264832336707</v>
      </c>
      <c r="P20" s="29">
        <f t="shared" ca="1" si="13"/>
        <v>99.886264832336707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4674137</v>
      </c>
      <c r="M22" s="42">
        <f t="shared" ca="1" si="18"/>
        <v>4674137</v>
      </c>
      <c r="N22" s="39">
        <f t="shared" ca="1" si="18"/>
        <v>4668441.84</v>
      </c>
      <c r="O22" s="39">
        <f t="shared" ca="1" si="17"/>
        <v>99.878155903432017</v>
      </c>
      <c r="P22" s="39">
        <f t="shared" ca="1" si="13"/>
        <v>99.878155903432017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2515572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2158565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333250</v>
      </c>
      <c r="M26" s="50">
        <f t="shared" ca="1" si="22"/>
        <v>333250</v>
      </c>
      <c r="N26" s="50">
        <f t="shared" ca="1" si="22"/>
        <v>333250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2312693</v>
      </c>
      <c r="M28" s="23">
        <f t="shared" si="23"/>
        <v>0</v>
      </c>
      <c r="N28" s="23">
        <f t="shared" ca="1" si="23"/>
        <v>1878053.8399999989</v>
      </c>
      <c r="O28" s="22">
        <f t="shared" ref="O28:O30" ca="1" si="24">IF(L28&gt;0,N28*100/L28,0)</f>
        <v>81.206361587984176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2312693</v>
      </c>
      <c r="M30" s="30">
        <f t="shared" si="27"/>
        <v>0</v>
      </c>
      <c r="N30" s="30">
        <f t="shared" ca="1" si="27"/>
        <v>1878053.8399999989</v>
      </c>
      <c r="O30" s="29">
        <f t="shared" ca="1" si="24"/>
        <v>81.206361587984176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2312693</v>
      </c>
      <c r="M32" s="39">
        <f t="shared" si="30"/>
        <v>0</v>
      </c>
      <c r="N32" s="39">
        <f t="shared" ca="1" si="30"/>
        <v>1878053.8399999989</v>
      </c>
      <c r="O32" s="39">
        <f t="shared" ca="1" si="29"/>
        <v>81.206361587984176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2312693</v>
      </c>
      <c r="M34" s="39">
        <f t="shared" si="32"/>
        <v>0</v>
      </c>
      <c r="N34" s="39">
        <f t="shared" ca="1" si="32"/>
        <v>1878053.8399999989</v>
      </c>
      <c r="O34" s="39">
        <f t="shared" ca="1" si="29"/>
        <v>81.206361587984176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5007387</v>
      </c>
      <c r="M37" s="55">
        <f t="shared" ca="1" si="33"/>
        <v>5007387</v>
      </c>
      <c r="N37" s="55">
        <f t="shared" ca="1" si="33"/>
        <v>5001691.84</v>
      </c>
      <c r="O37" s="56">
        <f t="shared" ca="1" si="29"/>
        <v>99.886264832336707</v>
      </c>
      <c r="P37" s="56">
        <f t="shared" ca="1" si="25"/>
        <v>99.886264832336707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1053948</v>
      </c>
      <c r="M41" s="79">
        <f t="shared" ca="1" si="34"/>
        <v>1053948</v>
      </c>
      <c r="N41" s="79">
        <f t="shared" ca="1" si="34"/>
        <v>1053947.47</v>
      </c>
      <c r="O41" s="78">
        <f t="shared" ref="O41:O43" ca="1" si="35">IF(L41&gt;0,N41*100/L41,0)</f>
        <v>99.999949712889062</v>
      </c>
      <c r="P41" s="78">
        <f t="shared" ref="P41:P43" ca="1" si="36">IF(M41&gt;0,N41*100/M41,0)</f>
        <v>99.999949712889062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1053948</v>
      </c>
      <c r="M43" s="79">
        <f t="shared" ca="1" si="38"/>
        <v>1053948</v>
      </c>
      <c r="N43" s="79">
        <f t="shared" ca="1" si="38"/>
        <v>1053947.47</v>
      </c>
      <c r="O43" s="78">
        <f t="shared" ca="1" si="35"/>
        <v>99.999949712889062</v>
      </c>
      <c r="P43" s="78">
        <f t="shared" ca="1" si="36"/>
        <v>99.999949712889062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1016148</v>
      </c>
      <c r="M45" s="50">
        <f ca="1">IFERROR(__xludf.DUMMYFUNCTION("IMPORTRANGE(""https://docs.google.com/spreadsheets/d/1Yj_ptqi66GCucihVvJfMjLAmec39IyEx_6qawtMGysU/edit?usp=sharing"",""สบก!Q24"")"),1016148)</f>
        <v>1016148</v>
      </c>
      <c r="N45" s="50">
        <f ca="1">IFERROR(__xludf.DUMMYFUNCTION("IMPORTRANGE(""https://docs.google.com/spreadsheets/d/1Yj_ptqi66GCucihVvJfMjLAmec39IyEx_6qawtMGysU/edit?usp=sharing"",""สบก!R24"")"),1016147.47)</f>
        <v>1016147.47</v>
      </c>
      <c r="O45" s="39">
        <f ca="1">IF(L45&gt;0,N45*100/L45,0)</f>
        <v>99.999947842243458</v>
      </c>
      <c r="P45" s="39">
        <f ca="1">IF(M45&gt;0,N45*100/M45,0)</f>
        <v>99.999947842243458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IFERROR(__xludf.DUMMYFUNCTION("IMPORTRANGE(""https://docs.google.com/spreadsheets/d/1Yj_ptqi66GCucihVvJfMjLAmec39IyEx_6qawtMGysU/edit?usp=sharing"",""สบก!M24"")"),1016148)</f>
        <v>1016148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IFERROR(__xludf.DUMMYFUNCTION("IMPORTRANGE(""https://docs.google.com/spreadsheets/d/1Yj_ptqi66GCucihVvJfMjLAmec39IyEx_6qawtMGysU/edit?usp=sharing"",""สบก!O24"")"),37800)</f>
        <v>37800</v>
      </c>
      <c r="M49" s="50">
        <f ca="1">L49</f>
        <v>37800</v>
      </c>
      <c r="N49" s="50">
        <f ca="1">IFERROR(__xludf.DUMMYFUNCTION("IMPORTRANGE(""https://docs.google.com/spreadsheets/d/1Yj_ptqi66GCucihVvJfMjLAmec39IyEx_6qawtMGysU/edit?usp=sharing"",""สบก!S24"")"),37800)</f>
        <v>37800</v>
      </c>
      <c r="O49" s="50">
        <f ca="1">IF(L49&gt;0,N49*100/L49,0)</f>
        <v>100</v>
      </c>
      <c r="P49" s="52">
        <v>99.999947842243458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658724</v>
      </c>
      <c r="M53" s="121">
        <f t="shared" ca="1" si="39"/>
        <v>658724</v>
      </c>
      <c r="N53" s="121">
        <f t="shared" ca="1" si="39"/>
        <v>658724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658724</v>
      </c>
      <c r="M55" s="121">
        <f t="shared" ca="1" si="43"/>
        <v>658724</v>
      </c>
      <c r="N55" s="121">
        <f t="shared" ca="1" si="43"/>
        <v>658724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658724</v>
      </c>
      <c r="M57" s="50">
        <f ca="1">IFERROR(__xludf.DUMMYFUNCTION("IMPORTRANGE(""https://docs.google.com/spreadsheets/d/1Yj_ptqi66GCucihVvJfMjLAmec39IyEx_6qawtMGysU/edit?usp=sharing"",""สบก!Z24"")"),658724)</f>
        <v>658724</v>
      </c>
      <c r="N57" s="50">
        <f ca="1">IFERROR(__xludf.DUMMYFUNCTION("IMPORTRANGE(""https://docs.google.com/spreadsheets/d/1Yj_ptqi66GCucihVvJfMjLAmec39IyEx_6qawtMGysU/edit?usp=sharing"",""สบก!AA24"")"),658724)</f>
        <v>658724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IFERROR(__xludf.DUMMYFUNCTION("IMPORTRANGE(""https://docs.google.com/spreadsheets/d/1Yj_ptqi66GCucihVvJfMjLAmec39IyEx_6qawtMGysU/edit?usp=sharing"",""สบก!V24"")"),658724)</f>
        <v>658724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1176570</v>
      </c>
      <c r="M66" s="152">
        <f t="shared" ca="1" si="45"/>
        <v>1176570</v>
      </c>
      <c r="N66" s="152">
        <f t="shared" ca="1" si="45"/>
        <v>1171363.29</v>
      </c>
      <c r="O66" s="151">
        <f t="shared" ref="O66:O68" ca="1" si="46">IF(L66&gt;0,N66*100/L66,0)</f>
        <v>99.55746704403478</v>
      </c>
      <c r="P66" s="151">
        <f t="shared" ref="P66:P68" ca="1" si="47">IF(M66&gt;0,N66*100/M66,0)</f>
        <v>99.55746704403478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1176570</v>
      </c>
      <c r="M68" s="88">
        <f t="shared" ca="1" si="49"/>
        <v>1176570</v>
      </c>
      <c r="N68" s="88">
        <f t="shared" ca="1" si="49"/>
        <v>1171363.29</v>
      </c>
      <c r="O68" s="156">
        <f t="shared" ca="1" si="46"/>
        <v>99.55746704403478</v>
      </c>
      <c r="P68" s="156">
        <f t="shared" ca="1" si="47"/>
        <v>99.55746704403478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1078520</v>
      </c>
      <c r="M70" s="167">
        <f ca="1">IFERROR(__xludf.DUMMYFUNCTION("IMPORTRANGE(""https://docs.google.com/spreadsheets/d/1Yj_ptqi66GCucihVvJfMjLAmec39IyEx_6qawtMGysU/edit?usp=sharing"",""สบก!AI24"")"),1078520)</f>
        <v>1078520</v>
      </c>
      <c r="N70" s="168">
        <f ca="1">IFERROR(__xludf.DUMMYFUNCTION("IMPORTRANGE(""https://docs.google.com/spreadsheets/d/1Yj_ptqi66GCucihVvJfMjLAmec39IyEx_6qawtMGysU/edit?usp=sharing"",""สบก!AJ24"")"),1073313.29)</f>
        <v>1073313.29</v>
      </c>
      <c r="O70" s="168">
        <f ca="1">IF(L70&gt;0,N70*100/L70,0)</f>
        <v>99.517235656269705</v>
      </c>
      <c r="P70" s="168">
        <f ca="1">IF(M70&gt;0,N70*100/M70,0)</f>
        <v>99.517235656269705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IFERROR(__xludf.DUMMYFUNCTION("IMPORTRANGE(""https://docs.google.com/spreadsheets/d/1Yj_ptqi66GCucihVvJfMjLAmec39IyEx_6qawtMGysU/edit?usp=sharing"",""สบก!AF24"")"),767020)</f>
        <v>767020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IFERROR(__xludf.DUMMYFUNCTION("IMPORTRANGE(""https://docs.google.com/spreadsheets/d/1Yj_ptqi66GCucihVvJfMjLAmec39IyEx_6qawtMGysU/edit?usp=sharing"",""สบก!AG24"")"),98050)</f>
        <v>98050</v>
      </c>
      <c r="M74" s="50">
        <f ca="1">L74</f>
        <v>98050</v>
      </c>
      <c r="N74" s="50">
        <f ca="1">IFERROR(__xludf.DUMMYFUNCTION("IMPORTRANGE(""https://docs.google.com/spreadsheets/d/1Yj_ptqi66GCucihVvJfMjLAmec39IyEx_6qawtMGysU/edit?usp=sharing"",""สบก!AK24"")"),98050)</f>
        <v>98050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214500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214500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IFERROR(__xludf.DUMMYFUNCTION("IMPORTRANGE(""https://docs.google.com/spreadsheets/d/1Yj_ptqi66GCucihVvJfMjLAmec39IyEx_6qawtMGysU/edit?usp=sharing"",""สบก!AS24"")"),122100)</f>
        <v>122100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91160</v>
      </c>
      <c r="M118" s="152">
        <f t="shared" ca="1" si="58"/>
        <v>91160</v>
      </c>
      <c r="N118" s="152">
        <f t="shared" ca="1" si="58"/>
        <v>91160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91160</v>
      </c>
      <c r="M120" s="88">
        <f t="shared" ca="1" si="62"/>
        <v>91160</v>
      </c>
      <c r="N120" s="88">
        <f t="shared" ca="1" si="62"/>
        <v>91160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91160</v>
      </c>
      <c r="M122" s="167">
        <f ca="1">IFERROR(__xludf.DUMMYFUNCTION("IMPORTRANGE(""https://docs.google.com/spreadsheets/d/1Yj_ptqi66GCucihVvJfMjLAmec39IyEx_6qawtMGysU/edit?usp=sharing"",""สบก!BA24"")"),91160)</f>
        <v>91160</v>
      </c>
      <c r="N122" s="168">
        <f ca="1">IFERROR(__xludf.DUMMYFUNCTION("IMPORTRANGE(""https://docs.google.com/spreadsheets/d/1Yj_ptqi66GCucihVvJfMjLAmec39IyEx_6qawtMGysU/edit?usp=sharing"",""สบก!BB24"")"),91160)</f>
        <v>91160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IFERROR(__xludf.DUMMYFUNCTION("IMPORTRANGE(""https://docs.google.com/spreadsheets/d/1Yj_ptqi66GCucihVvJfMjLAmec39IyEx_6qawtMGysU/edit?usp=sharing"",""สบก!AX24"")"),91160)</f>
        <v>91160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219100</v>
      </c>
      <c r="M140" s="152">
        <f t="shared" ca="1" si="64"/>
        <v>219100</v>
      </c>
      <c r="N140" s="152">
        <f t="shared" ca="1" si="64"/>
        <v>218773.12</v>
      </c>
      <c r="O140" s="151">
        <f t="shared" ref="O140:O142" ca="1" si="65">IF(L140&gt;0,N140*100/L140,0)</f>
        <v>99.850807850296661</v>
      </c>
      <c r="P140" s="151">
        <f t="shared" ref="P140:P142" ca="1" si="66">IF(M140&gt;0,N140*100/M140,0)</f>
        <v>99.850807850296661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219100</v>
      </c>
      <c r="M142" s="88">
        <f t="shared" ca="1" si="68"/>
        <v>219100</v>
      </c>
      <c r="N142" s="88">
        <f t="shared" ca="1" si="68"/>
        <v>218773.12</v>
      </c>
      <c r="O142" s="156">
        <f t="shared" ca="1" si="65"/>
        <v>99.850807850296661</v>
      </c>
      <c r="P142" s="156">
        <f t="shared" ca="1" si="66"/>
        <v>99.850807850296661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219100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IFERROR(__xludf.DUMMYFUNCTION("IMPORTRANGE(""https://docs.google.com/spreadsheets/d/1Yj_ptqi66GCucihVvJfMjLAmec39IyEx_6qawtMGysU/edit?usp=sharing"",""สบก!BK24"")"),218773.12)</f>
        <v>218773.12</v>
      </c>
      <c r="O144" s="168">
        <f ca="1">IF(L144&gt;0,N144*100/L144,0)</f>
        <v>99.850807850296661</v>
      </c>
      <c r="P144" s="168">
        <f ca="1">IF(M144&gt;0,N144*100/M144,0)</f>
        <v>99.850807850296661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IFERROR(__xludf.DUMMYFUNCTION("IMPORTRANGE(""https://docs.google.com/spreadsheets/d/1Yj_ptqi66GCucihVvJfMjLAmec39IyEx_6qawtMGysU/edit?usp=sharing"",""สบก!BG24"")"),219100)</f>
        <v>219100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IFERROR(__xludf.DUMMYFUNCTION("IMPORTRANGE(""https://docs.google.com/spreadsheets/d/11923uPwbBZFjjGgGUA6NLw09EwE0CqkOc4q9oUmW1yo/edit?usp=sharing"",""นครสวรรค์!J84"")"),143)</f>
        <v>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IFERROR(__xludf.DUMMYFUNCTION("IMPORTRANGE(""https://docs.google.com/spreadsheets/d/11923uPwbBZFjjGgGUA6NLw09EwE0CqkOc4q9oUmW1yo/edit?usp=sharing"",""นครสวรรค์!J85"")"),143)</f>
        <v>143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IFERROR(__xludf.DUMMYFUNCTION("IMPORTRANGE(""https://docs.google.com/spreadsheets/d/11923uPwbBZFjjGgGUA6NLw09EwE0CqkOc4q9oUmW1yo/edit?usp=sharing"",""นครสวรรค์!J114"")"),300000)</f>
        <v>300000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IFERROR(__xludf.DUMMYFUNCTION("IMPORTRANGE(""https://docs.google.com/spreadsheets/d/11923uPwbBZFjjGgGUA6NLw09EwE0CqkOc4q9oUmW1yo/edit?usp=sharing"",""นครสวรรค์!J125"")"),300000)</f>
        <v>300000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33435</v>
      </c>
      <c r="M220" s="152">
        <f t="shared" ca="1" si="72"/>
        <v>33435</v>
      </c>
      <c r="N220" s="152">
        <f t="shared" ca="1" si="72"/>
        <v>33275</v>
      </c>
      <c r="O220" s="151">
        <f t="shared" ref="O220:O222" ca="1" si="73">IF(L220&gt;0,N220*100/L220,0)</f>
        <v>99.52145954837745</v>
      </c>
      <c r="P220" s="151">
        <f t="shared" ref="P220:P222" ca="1" si="74">IF(M220&gt;0,N220*100/M220,0)</f>
        <v>99.52145954837745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33435</v>
      </c>
      <c r="M222" s="88">
        <f t="shared" ca="1" si="76"/>
        <v>33435</v>
      </c>
      <c r="N222" s="88">
        <f t="shared" ca="1" si="76"/>
        <v>33275</v>
      </c>
      <c r="O222" s="156">
        <f t="shared" ca="1" si="73"/>
        <v>99.52145954837745</v>
      </c>
      <c r="P222" s="156">
        <f t="shared" ca="1" si="74"/>
        <v>99.52145954837745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33435</v>
      </c>
      <c r="M224" s="167">
        <f ca="1">IFERROR(__xludf.DUMMYFUNCTION("IMPORTRANGE(""https://docs.google.com/spreadsheets/d/1Yj_ptqi66GCucihVvJfMjLAmec39IyEx_6qawtMGysU/edit?usp=sharing"",""สบก!BS24"")"),33435)</f>
        <v>33435</v>
      </c>
      <c r="N224" s="168">
        <f ca="1">IFERROR(__xludf.DUMMYFUNCTION("IMPORTRANGE(""https://docs.google.com/spreadsheets/d/1Yj_ptqi66GCucihVvJfMjLAmec39IyEx_6qawtMGysU/edit?usp=sharing"",""สบก!BT24"")"),33275)</f>
        <v>33275</v>
      </c>
      <c r="O224" s="168">
        <f ca="1">IF(L224&gt;0,N224*100/L224,0)</f>
        <v>99.52145954837745</v>
      </c>
      <c r="P224" s="168">
        <f ca="1">IF(M224&gt;0,N224*100/M224,0)</f>
        <v>99.52145954837745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IFERROR(__xludf.DUMMYFUNCTION("IMPORTRANGE(""https://docs.google.com/spreadsheets/d/1Yj_ptqi66GCucihVvJfMjLAmec39IyEx_6qawtMGysU/edit?usp=sharing"",""สบก!BP24"")"),33435)</f>
        <v>33435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IFERROR(__xludf.DUMMYFUNCTION("IMPORTRANGE(""https://docs.google.com/spreadsheets/d/1Yj_ptqi66GCucihVvJfMjLAmec39IyEx_6qawtMGysU/edit?usp=sharing"",""สบก!CC24"")"),89000)</f>
        <v>89000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183599.86</v>
      </c>
      <c r="O271" s="151">
        <f t="shared" ref="O271:O273" ca="1" si="84">IF(L271&gt;0,N271*100/L271,0)</f>
        <v>99.999923747276682</v>
      </c>
      <c r="P271" s="151">
        <f t="shared" ref="P271:P273" ca="1" si="85">IF(M271&gt;0,N271*100/M271,0)</f>
        <v>99.999923747276682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183599.86</v>
      </c>
      <c r="O273" s="156">
        <f t="shared" ca="1" si="84"/>
        <v>99.999923747276682</v>
      </c>
      <c r="P273" s="156">
        <f t="shared" ca="1" si="85"/>
        <v>99.999923747276682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IFERROR(__xludf.DUMMYFUNCTION("IMPORTRANGE(""https://docs.google.com/spreadsheets/d/1Yj_ptqi66GCucihVvJfMjLAmec39IyEx_6qawtMGysU/edit?usp=sharing"",""สบก!CL24"")"),183599.86)</f>
        <v>183599.86</v>
      </c>
      <c r="O275" s="168">
        <f ca="1">IF(L275&gt;0,N275*100/L275,0)</f>
        <v>99.999923747276682</v>
      </c>
      <c r="P275" s="168">
        <f ca="1">IF(M275&gt;0,N275*100/M275,0)</f>
        <v>99.999923747276682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IFERROR(__xludf.DUMMYFUNCTION("IMPORTRANGE(""https://docs.google.com/spreadsheets/d/11923uPwbBZFjjGgGUA6NLw09EwE0CqkOc4q9oUmW1yo/edit?usp=sharing"",""นครสวรรค์!J228"")"),476)</f>
        <v>476</v>
      </c>
      <c r="K328" s="317">
        <f ca="1">IF(I328&gt;0,J328*100/I328,0)</f>
        <v>105.07726269315673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1287350</v>
      </c>
      <c r="M329" s="152">
        <f t="shared" ca="1" si="98"/>
        <v>1287350</v>
      </c>
      <c r="N329" s="152">
        <f t="shared" ca="1" si="98"/>
        <v>1287349.1000000001</v>
      </c>
      <c r="O329" s="151">
        <f t="shared" ref="O329:O331" ca="1" si="99">IF(L329&gt;0,N329*100/L329,0)</f>
        <v>99.999930088942406</v>
      </c>
      <c r="P329" s="151">
        <f t="shared" ref="P329:P331" ca="1" si="100">IF(M329&gt;0,N329*100/M329,0)</f>
        <v>99.999930088942406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1287350</v>
      </c>
      <c r="M331" s="88">
        <f t="shared" ca="1" si="102"/>
        <v>1287350</v>
      </c>
      <c r="N331" s="88">
        <f t="shared" ca="1" si="102"/>
        <v>1287349.1000000001</v>
      </c>
      <c r="O331" s="156">
        <f t="shared" ca="1" si="99"/>
        <v>99.999930088942406</v>
      </c>
      <c r="P331" s="156">
        <f t="shared" ca="1" si="100"/>
        <v>99.999930088942406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1182350</v>
      </c>
      <c r="M333" s="167">
        <f ca="1">IFERROR(__xludf.DUMMYFUNCTION("IMPORTRANGE(""https://docs.google.com/spreadsheets/d/1Yj_ptqi66GCucihVvJfMjLAmec39IyEx_6qawtMGysU/edit?usp=sharing"",""สบก!DL24"")"),1182350)</f>
        <v>1182350</v>
      </c>
      <c r="N333" s="168">
        <f ca="1">IFERROR(__xludf.DUMMYFUNCTION("IMPORTRANGE(""https://docs.google.com/spreadsheets/d/1Yj_ptqi66GCucihVvJfMjLAmec39IyEx_6qawtMGysU/edit?usp=sharing"",""สบก!DM24"")"),1182349.1)</f>
        <v>1182349.1000000001</v>
      </c>
      <c r="O333" s="168">
        <f ca="1">IF(L333&gt;0,N333*100/L333,0)</f>
        <v>99.999923880407678</v>
      </c>
      <c r="P333" s="168">
        <f ca="1">IF(M333&gt;0,N333*100/M333,0)</f>
        <v>99.999923880407678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IFERROR(__xludf.DUMMYFUNCTION("IMPORTRANGE(""https://docs.google.com/spreadsheets/d/1Yj_ptqi66GCucihVvJfMjLAmec39IyEx_6qawtMGysU/edit?usp=sharing"",""สบก!DI24"")"),653150)</f>
        <v>653150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IFERROR(__xludf.DUMMYFUNCTION("IMPORTRANGE(""https://docs.google.com/spreadsheets/d/1Yj_ptqi66GCucihVvJfMjLAmec39IyEx_6qawtMGysU/edit?usp=sharing"",""สบก!DJ24"")"),105000)</f>
        <v>105000</v>
      </c>
      <c r="M337" s="50">
        <f ca="1">L337</f>
        <v>105000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IFERROR(__xludf.DUMMYFUNCTION("IMPORTRANGE(""https://docs.google.com/spreadsheets/d/11923uPwbBZFjjGgGUA6NLw09EwE0CqkOc4q9oUmW1yo/edit?usp=sharing"",""นครสวรรค์!J234"")"),638)</f>
        <v>638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IFERROR(__xludf.DUMMYFUNCTION("IMPORTRANGE(""https://docs.google.com/spreadsheets/d/11923uPwbBZFjjGgGUA6NLw09EwE0CqkOc4q9oUmW1yo/edit?usp=sharing"",""นครสวรรค์!J235"")"),4506.21)</f>
        <v>4506.21</v>
      </c>
      <c r="K340" s="342">
        <f t="shared" ca="1" si="103"/>
        <v>100.13800000000001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IFERROR(__xludf.DUMMYFUNCTION("IMPORTRANGE(""https://docs.google.com/spreadsheets/d/11923uPwbBZFjjGgGUA6NLw09EwE0CqkOc4q9oUmW1yo/edit?usp=sharing"",""นครสวรรค์!J236"")"),510)</f>
        <v>510</v>
      </c>
      <c r="K341" s="342">
        <f t="shared" ca="1" si="103"/>
        <v>112.58278145695364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IFERROR(__xludf.DUMMYFUNCTION("IMPORTRANGE(""https://docs.google.com/spreadsheets/d/11923uPwbBZFjjGgGUA6NLw09EwE0CqkOc4q9oUmW1yo/edit?usp=sharing"",""นครสวรรค์!J237"")"),4979.5)</f>
        <v>4979.5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IFERROR(__xludf.DUMMYFUNCTION("IMPORTRANGE(""https://docs.google.com/spreadsheets/d/11923uPwbBZFjjGgGUA6NLw09EwE0CqkOc4q9oUmW1yo/edit?usp=sharing"",""นครสวรรค์!J240"")"),476)</f>
        <v>476</v>
      </c>
      <c r="K345" s="342">
        <f t="shared" ca="1" si="103"/>
        <v>105.07726269315673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IFERROR(__xludf.DUMMYFUNCTION("IMPORTRANGE(""https://docs.google.com/spreadsheets/d/11923uPwbBZFjjGgGUA6NLw09EwE0CqkOc4q9oUmW1yo/edit?usp=sharing"",""นครสวรรค์!J241"")"),4962.18)</f>
        <v>4962.18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IFERROR(__xludf.DUMMYFUNCTION("IMPORTRANGE(""https://docs.google.com/spreadsheets/d/11923uPwbBZFjjGgGUA6NLw09EwE0CqkOc4q9oUmW1yo/edit?usp=sharing"",""นครสวรรค์!L242"")"),2312693)</f>
        <v>2312693</v>
      </c>
      <c r="M347" s="357"/>
      <c r="N347" s="357">
        <f ca="1">IFERROR(__xludf.DUMMYFUNCTION("IMPORTRANGE(""https://docs.google.com/spreadsheets/d/11923uPwbBZFjjGgGUA6NLw09EwE0CqkOc4q9oUmW1yo/edit?usp=sharing"",""นครสวรรค์!M242"")"),1878053.83999999)</f>
        <v>1878053.8399999901</v>
      </c>
      <c r="O347" s="357">
        <f ca="1">+IF(L347&gt;0,N347*100/L347,0)</f>
        <v>81.206361587983793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IFERROR(__xludf.DUMMYFUNCTION("IMPORTRANGE(""https://docs.google.com/spreadsheets/d/11923uPwbBZFjjGgGUA6NLw09EwE0CqkOc4q9oUmW1yo/edit?usp=sharing"",""นครสวรรค์!L244"")"),367360)</f>
        <v>367360</v>
      </c>
      <c r="M349" s="372"/>
      <c r="N349" s="372">
        <f ca="1">IFERROR(__xludf.DUMMYFUNCTION("IMPORTRANGE(""https://docs.google.com/spreadsheets/d/11923uPwbBZFjjGgGUA6NLw09EwE0CqkOc4q9oUmW1yo/edit?usp=sharing"",""นครสวรรค์!M244"")"),340510)</f>
        <v>340510</v>
      </c>
      <c r="O349" s="372">
        <f ca="1">+IF(L349&gt;0,N349*100/L349,0)</f>
        <v>92.691093205574916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IFERROR(__xludf.DUMMYFUNCTION("IMPORTRANGE(""https://docs.google.com/spreadsheets/d/11923uPwbBZFjjGgGUA6NLw09EwE0CqkOc4q9oUmW1yo/edit?usp=sharing"",""นครสวรรค์!L247"")"),367360)</f>
        <v>367360</v>
      </c>
      <c r="M352" s="165"/>
      <c r="N352" s="164">
        <f ca="1">IFERROR(__xludf.DUMMYFUNCTION("IMPORTRANGE(""https://docs.google.com/spreadsheets/d/11923uPwbBZFjjGgGUA6NLw09EwE0CqkOc4q9oUmW1yo/edit?usp=sharing"",""นครสวรรค์!M247"")"),340510)</f>
        <v>340510</v>
      </c>
      <c r="O352" s="165">
        <f t="shared" ca="1" si="105"/>
        <v>92.691093205574916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IFERROR(__xludf.DUMMYFUNCTION("IMPORTRANGE(""https://docs.google.com/spreadsheets/d/11923uPwbBZFjjGgGUA6NLw09EwE0CqkOc4q9oUmW1yo/edit?usp=sharing"",""นครสวรรค์!L249"")"),367360)</f>
        <v>367360</v>
      </c>
      <c r="M354" s="168"/>
      <c r="N354" s="167">
        <f ca="1">IFERROR(__xludf.DUMMYFUNCTION("IMPORTRANGE(""https://docs.google.com/spreadsheets/d/11923uPwbBZFjjGgGUA6NLw09EwE0CqkOc4q9oUmW1yo/edit?usp=sharing"",""นครสวรรค์!M249"")"),340510)</f>
        <v>340510</v>
      </c>
      <c r="O354" s="168">
        <f t="shared" ca="1" si="105"/>
        <v>92.691093205574916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IFERROR(__xludf.DUMMYFUNCTION("IMPORTRANGE(""https://docs.google.com/spreadsheets/d/11923uPwbBZFjjGgGUA6NLw09EwE0CqkOc4q9oUmW1yo/edit?usp=sharing"",""นครสวรรค์!M252"")"),132470)</f>
        <v>132470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IFERROR(__xludf.DUMMYFUNCTION("IMPORTRANGE(""https://docs.google.com/spreadsheets/d/11923uPwbBZFjjGgGUA6NLw09EwE0CqkOc4q9oUmW1yo/edit?usp=sharing"",""นครสวรรค์!M253"")"),41540)</f>
        <v>41540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IFERROR(__xludf.DUMMYFUNCTION("IMPORTRANGE(""https://docs.google.com/spreadsheets/d/11923uPwbBZFjjGgGUA6NLw09EwE0CqkOc4q9oUmW1yo/edit?usp=sharing"",""นครสวรรค์!J272"")"),70)</f>
        <v>70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IFERROR(__xludf.DUMMYFUNCTION("IMPORTRANGE(""https://docs.google.com/spreadsheets/d/11923uPwbBZFjjGgGUA6NLw09EwE0CqkOc4q9oUmW1yo/edit?usp=sharing"",""นครสวรรค์!M275"")"),706839)</f>
        <v>706839</v>
      </c>
      <c r="O380" s="372">
        <f ca="1">+IF(L380&gt;0,N380*100/L380,0)</f>
        <v>68.723894528059731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IFERROR(__xludf.DUMMYFUNCTION("IMPORTRANGE(""https://docs.google.com/spreadsheets/d/11923uPwbBZFjjGgGUA6NLw09EwE0CqkOc4q9oUmW1yo/edit?usp=sharing"",""นครสวรรค์!M278"")"),706839)</f>
        <v>706839</v>
      </c>
      <c r="O383" s="165">
        <f t="shared" ca="1" si="109"/>
        <v>68.723894528059731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IFERROR(__xludf.DUMMYFUNCTION("IMPORTRANGE(""https://docs.google.com/spreadsheets/d/11923uPwbBZFjjGgGUA6NLw09EwE0CqkOc4q9oUmW1yo/edit?usp=sharing"",""นครสวรรค์!M280"")"),706839)</f>
        <v>706839</v>
      </c>
      <c r="O385" s="168">
        <f t="shared" ca="1" si="109"/>
        <v>68.723894528059731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IFERROR(__xludf.DUMMYFUNCTION("IMPORTRANGE(""https://docs.google.com/spreadsheets/d/11923uPwbBZFjjGgGUA6NLw09EwE0CqkOc4q9oUmW1yo/edit?usp=sharing"",""นครสวรรค์!M282"")"),337995)</f>
        <v>337995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IFERROR(__xludf.DUMMYFUNCTION("IMPORTRANGE(""https://docs.google.com/spreadsheets/d/11923uPwbBZFjjGgGUA6NLw09EwE0CqkOc4q9oUmW1yo/edit?usp=sharing"",""นครสวรรค์!M283"")"),125439)</f>
        <v>125439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IFERROR(__xludf.DUMMYFUNCTION("IMPORTRANGE(""https://docs.google.com/spreadsheets/d/11923uPwbBZFjjGgGUA6NLw09EwE0CqkOc4q9oUmW1yo/edit?usp=sharing"",""นครสวรรค์!M296"")"),149850)</f>
        <v>149850</v>
      </c>
      <c r="O401" s="372">
        <f ca="1">+IF(L401&gt;0,N401*100/L401,0)</f>
        <v>93.685526727102214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IFERROR(__xludf.DUMMYFUNCTION("IMPORTRANGE(""https://docs.google.com/spreadsheets/d/11923uPwbBZFjjGgGUA6NLw09EwE0CqkOc4q9oUmW1yo/edit?usp=sharing"",""นครสวรรค์!M299"")"),149850)</f>
        <v>149850</v>
      </c>
      <c r="O404" s="168">
        <f t="shared" ca="1" si="112"/>
        <v>93.685526727102214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IFERROR(__xludf.DUMMYFUNCTION("IMPORTRANGE(""https://docs.google.com/spreadsheets/d/11923uPwbBZFjjGgGUA6NLw09EwE0CqkOc4q9oUmW1yo/edit?usp=sharing"",""นครสวรรค์!M301"")"),149850)</f>
        <v>149850</v>
      </c>
      <c r="O406" s="168">
        <f t="shared" ca="1" si="112"/>
        <v>93.685526727102214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IFERROR(__xludf.DUMMYFUNCTION("IMPORTRANGE(""https://docs.google.com/spreadsheets/d/11923uPwbBZFjjGgGUA6NLw09EwE0CqkOc4q9oUmW1yo/edit?usp=sharing"",""นครสวรรค์!M305"")"),19800)</f>
        <v>19800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IFERROR(__xludf.DUMMYFUNCTION("IMPORTRANGE(""https://docs.google.com/spreadsheets/d/11923uPwbBZFjjGgGUA6NLw09EwE0CqkOc4q9oUmW1yo/edit?usp=sharing"",""นครสวรรค์!M330"")"),102283.01)</f>
        <v>102283.01</v>
      </c>
      <c r="O435" s="411">
        <f t="shared" ref="O435:O439" ca="1" si="114">+IF(L435&gt;0,N435*100/L435,0)</f>
        <v>96.493405660377363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IFERROR(__xludf.DUMMYFUNCTION("IMPORTRANGE(""https://docs.google.com/spreadsheets/d/11923uPwbBZFjjGgGUA6NLw09EwE0CqkOc4q9oUmW1yo/edit?usp=sharing"",""นครสวรรค์!M332"")"),102283.01)</f>
        <v>102283.01</v>
      </c>
      <c r="O437" s="168">
        <f t="shared" ca="1" si="114"/>
        <v>96.493405660377363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IFERROR(__xludf.DUMMYFUNCTION("IMPORTRANGE(""https://docs.google.com/spreadsheets/d/11923uPwbBZFjjGgGUA6NLw09EwE0CqkOc4q9oUmW1yo/edit?usp=sharing"",""นครสวรรค์!M334"")"),102283.01)</f>
        <v>102283.01</v>
      </c>
      <c r="O439" s="168">
        <f t="shared" ca="1" si="114"/>
        <v>96.493405660377363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IFERROR(__xludf.DUMMYFUNCTION("IMPORTRANGE(""https://docs.google.com/spreadsheets/d/11923uPwbBZFjjGgGUA6NLw09EwE0CqkOc4q9oUmW1yo/edit?usp=sharing"",""นครสวรรค์!M335"")"),28823.01)</f>
        <v>28823.01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IFERROR(__xludf.DUMMYFUNCTION("IMPORTRANGE(""https://docs.google.com/spreadsheets/d/11923uPwbBZFjjGgGUA6NLw09EwE0CqkOc4q9oUmW1yo/edit?usp=sharing"",""นครสวรรค์!M338"")"),73460)</f>
        <v>73460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IFERROR(__xludf.DUMMYFUNCTION("IMPORTRANGE(""https://docs.google.com/spreadsheets/d/11923uPwbBZFjjGgGUA6NLw09EwE0CqkOc4q9oUmW1yo/edit?usp=sharing"",""นครสวรรค์!M350"")"),433756.829999999)</f>
        <v>433756.82999999903</v>
      </c>
      <c r="O455" s="372">
        <f t="shared" ref="O455:O459" ca="1" si="116">+IF(L455&gt;0,N455*100/L455,0)</f>
        <v>91.555657575623044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IFERROR(__xludf.DUMMYFUNCTION("IMPORTRANGE(""https://docs.google.com/spreadsheets/d/11923uPwbBZFjjGgGUA6NLw09EwE0CqkOc4q9oUmW1yo/edit?usp=sharing"",""นครสวรรค์!M352"")"),433756.829999999)</f>
        <v>433756.82999999903</v>
      </c>
      <c r="O457" s="168">
        <f t="shared" ca="1" si="116"/>
        <v>91.555657575623044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IFERROR(__xludf.DUMMYFUNCTION("IMPORTRANGE(""https://docs.google.com/spreadsheets/d/11923uPwbBZFjjGgGUA6NLw09EwE0CqkOc4q9oUmW1yo/edit?usp=sharing"",""นครสวรรค์!M354"")"),433756.829999999)</f>
        <v>433756.82999999903</v>
      </c>
      <c r="O459" s="168">
        <f t="shared" ca="1" si="116"/>
        <v>91.555657575623044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IFERROR(__xludf.DUMMYFUNCTION("IMPORTRANGE(""https://docs.google.com/spreadsheets/d/11923uPwbBZFjjGgGUA6NLw09EwE0CqkOc4q9oUmW1yo/edit?usp=sharing"",""นครสวรรค์!M358"")"),433756.829999999)</f>
        <v>433756.82999999903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IFERROR(__xludf.DUMMYFUNCTION("IMPORTRANGE(""https://docs.google.com/spreadsheets/d/11923uPwbBZFjjGgGUA6NLw09EwE0CqkOc4q9oUmW1yo/edit?usp=sharing"",""นครสวรรค์!J368"")"),45976.51)</f>
        <v>45976.51</v>
      </c>
      <c r="K473" s="201">
        <f t="shared" ca="1" si="117"/>
        <v>100.00110927440404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IFERROR(__xludf.DUMMYFUNCTION("IMPORTRANGE(""https://docs.google.com/spreadsheets/d/11923uPwbBZFjjGgGUA6NLw09EwE0CqkOc4q9oUmW1yo/edit?usp=sharing"",""นครสวรรค์!J372"")"),7556)</f>
        <v>7556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IFERROR(__xludf.DUMMYFUNCTION("IMPORTRANGE(""https://docs.google.com/spreadsheets/d/11923uPwbBZFjjGgGUA6NLw09EwE0CqkOc4q9oUmW1yo/edit?usp=sharing"",""นครสวรรค์!J378"")"),41399)</f>
        <v>41399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IFERROR(__xludf.DUMMYFUNCTION("IMPORTRANGE(""https://docs.google.com/spreadsheets/d/11923uPwbBZFjjGgGUA6NLw09EwE0CqkOc4q9oUmW1yo/edit?usp=sharing"",""นครสวรรค์!J379"")"),3121)</f>
        <v>3121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IFERROR(__xludf.DUMMYFUNCTION("IMPORTRANGE(""https://docs.google.com/spreadsheets/d/11923uPwbBZFjjGgGUA6NLw09EwE0CqkOc4q9oUmW1yo/edit?usp=sharing"",""นครสวรรค์!J380"")"),204)</f>
        <v>204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IFERROR(__xludf.DUMMYFUNCTION("IMPORTRANGE(""https://docs.google.com/spreadsheets/d/11923uPwbBZFjjGgGUA6NLw09EwE0CqkOc4q9oUmW1yo/edit?usp=sharing"",""นครสวรรค์!J381"")"),22)</f>
        <v>22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IFERROR(__xludf.DUMMYFUNCTION("IMPORTRANGE(""https://docs.google.com/spreadsheets/d/11923uPwbBZFjjGgGUA6NLw09EwE0CqkOc4q9oUmW1yo/edit?usp=sharing"",""นครสวรรค์!J382"")"),1272)</f>
        <v>1272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IFERROR(__xludf.DUMMYFUNCTION("IMPORTRANGE(""https://docs.google.com/spreadsheets/d/11923uPwbBZFjjGgGUA6NLw09EwE0CqkOc4q9oUmW1yo/edit?usp=sharing"",""นครสวรรค์!J383"")"),115)</f>
        <v>115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IFERROR(__xludf.DUMMYFUNCTION("IMPORTRANGE(""https://docs.google.com/spreadsheets/d/11923uPwbBZFjjGgGUA6NLw09EwE0CqkOc4q9oUmW1yo/edit?usp=sharing"",""นครสวรรค์!J384"")"),1272)</f>
        <v>1272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IFERROR(__xludf.DUMMYFUNCTION("IMPORTRANGE(""https://docs.google.com/spreadsheets/d/11923uPwbBZFjjGgGUA6NLw09EwE0CqkOc4q9oUmW1yo/edit?usp=sharing"",""นครสวรรค์!J385"")"),115)</f>
        <v>115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IFERROR(__xludf.DUMMYFUNCTION("IMPORTRANGE(""https://docs.google.com/spreadsheets/d/11923uPwbBZFjjGgGUA6NLw09EwE0CqkOc4q9oUmW1yo/edit?usp=sharing"",""นครสวรรค์!J388"")"),3102)</f>
        <v>3102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IFERROR(__xludf.DUMMYFUNCTION("IMPORTRANGE(""https://docs.google.com/spreadsheets/d/11923uPwbBZFjjGgGUA6NLw09EwE0CqkOc4q9oUmW1yo/edit?usp=sharing"",""นครสวรรค์!J389"")"),189)</f>
        <v>189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IFERROR(__xludf.DUMMYFUNCTION("IMPORTRANGE(""https://docs.google.com/spreadsheets/d/11923uPwbBZFjjGgGUA6NLw09EwE0CqkOc4q9oUmW1yo/edit?usp=sharing"",""นครสวรรค์!J392"")"),14262)</f>
        <v>14262</v>
      </c>
      <c r="K497" s="444">
        <f t="shared" ca="1" si="117"/>
        <v>100.00701213098661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IFERROR(__xludf.DUMMYFUNCTION("IMPORTRANGE(""https://docs.google.com/spreadsheets/d/11923uPwbBZFjjGgGUA6NLw09EwE0CqkOc4q9oUmW1yo/edit?usp=sharing"",""นครสวรรค์!J393"")"),14262)</f>
        <v>14262</v>
      </c>
      <c r="K498" s="163">
        <f t="shared" ca="1" si="117"/>
        <v>100.00701213098661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IFERROR(__xludf.DUMMYFUNCTION("IMPORTRANGE(""https://docs.google.com/spreadsheets/d/11923uPwbBZFjjGgGUA6NLw09EwE0CqkOc4q9oUmW1yo/edit?usp=sharing"",""นครสวรรค์!J394"")"),770)</f>
        <v>770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IFERROR(__xludf.DUMMYFUNCTION("IMPORTRANGE(""https://docs.google.com/spreadsheets/d/11923uPwbBZFjjGgGUA6NLw09EwE0CqkOc4q9oUmW1yo/edit?usp=sharing"",""นครสวรรค์!J395"")"),14134)</f>
        <v>14134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IFERROR(__xludf.DUMMYFUNCTION("IMPORTRANGE(""https://docs.google.com/spreadsheets/d/11923uPwbBZFjjGgGUA6NLw09EwE0CqkOc4q9oUmW1yo/edit?usp=sharing"",""นครสวรรค์!J396"")"),764)</f>
        <v>764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IFERROR(__xludf.DUMMYFUNCTION("IMPORTRANGE(""https://docs.google.com/spreadsheets/d/11923uPwbBZFjjGgGUA6NLw09EwE0CqkOc4q9oUmW1yo/edit?usp=sharing"",""นครสวรรค์!J397"")"),6297)</f>
        <v>6297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IFERROR(__xludf.DUMMYFUNCTION("IMPORTRANGE(""https://docs.google.com/spreadsheets/d/11923uPwbBZFjjGgGUA6NLw09EwE0CqkOc4q9oUmW1yo/edit?usp=sharing"",""นครสวรรค์!J398"")"),320)</f>
        <v>320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IFERROR(__xludf.DUMMYFUNCTION("IMPORTRANGE(""https://docs.google.com/spreadsheets/d/11923uPwbBZFjjGgGUA6NLw09EwE0CqkOc4q9oUmW1yo/edit?usp=sharing"",""นครสวรรค์!J399"")"),7837)</f>
        <v>7837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IFERROR(__xludf.DUMMYFUNCTION("IMPORTRANGE(""https://docs.google.com/spreadsheets/d/11923uPwbBZFjjGgGUA6NLw09EwE0CqkOc4q9oUmW1yo/edit?usp=sharing"",""นครสวรรค์!J400"")"),444)</f>
        <v>444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IFERROR(__xludf.DUMMYFUNCTION("IMPORTRANGE(""https://docs.google.com/spreadsheets/d/11923uPwbBZFjjGgGUA6NLw09EwE0CqkOc4q9oUmW1yo/edit?usp=sharing"",""นครสวรรค์!J403"")"),128)</f>
        <v>128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IFERROR(__xludf.DUMMYFUNCTION("IMPORTRANGE(""https://docs.google.com/spreadsheets/d/11923uPwbBZFjjGgGUA6NLw09EwE0CqkOc4q9oUmW1yo/edit?usp=sharing"",""นครสวรรค์!J405"")"),104)</f>
        <v>104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IFERROR(__xludf.DUMMYFUNCTION("IMPORTRANGE(""https://docs.google.com/spreadsheets/d/11923uPwbBZFjjGgGUA6NLw09EwE0CqkOc4q9oUmW1yo/edit?usp=sharing"",""นครสวรรค์!J406"")"),5)</f>
        <v>5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IFERROR(__xludf.DUMMYFUNCTION("IMPORTRANGE(""https://docs.google.com/spreadsheets/d/11923uPwbBZFjjGgGUA6NLw09EwE0CqkOc4q9oUmW1yo/edit?usp=sharing"",""นครสวรรค์!J407"")"),24)</f>
        <v>24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IFERROR(__xludf.DUMMYFUNCTION("IMPORTRANGE(""https://docs.google.com/spreadsheets/d/11923uPwbBZFjjGgGUA6NLw09EwE0CqkOc4q9oUmW1yo/edit?usp=sharing"",""นครสวรรค์!J408"")"),1)</f>
        <v>1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IFERROR(__xludf.DUMMYFUNCTION("IMPORTRANGE(""https://docs.google.com/spreadsheets/d/11923uPwbBZFjjGgGUA6NLw09EwE0CqkOc4q9oUmW1yo/edit?usp=sharing"",""นครสวรรค์!J420"")"),307)</f>
        <v>307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IFERROR(__xludf.DUMMYFUNCTION("IMPORTRANGE(""https://docs.google.com/spreadsheets/d/11923uPwbBZFjjGgGUA6NLw09EwE0CqkOc4q9oUmW1yo/edit?usp=sharing"",""นครสวรรค์!J421"")"),26)</f>
        <v>26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IFERROR(__xludf.DUMMYFUNCTION("IMPORTRANGE(""https://docs.google.com/spreadsheets/d/11923uPwbBZFjjGgGUA6NLw09EwE0CqkOc4q9oUmW1yo/edit?usp=sharing"",""นครสวรรค์!J422"")"),111)</f>
        <v>111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IFERROR(__xludf.DUMMYFUNCTION("IMPORTRANGE(""https://docs.google.com/spreadsheets/d/11923uPwbBZFjjGgGUA6NLw09EwE0CqkOc4q9oUmW1yo/edit?usp=sharing"",""นครสวรรค์!J423"")"),7)</f>
        <v>7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IFERROR(__xludf.DUMMYFUNCTION("IMPORTRANGE(""https://docs.google.com/spreadsheets/d/11923uPwbBZFjjGgGUA6NLw09EwE0CqkOc4q9oUmW1yo/edit?usp=sharing"",""นครสวรรค์!J424"")"),196)</f>
        <v>196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IFERROR(__xludf.DUMMYFUNCTION("IMPORTRANGE(""https://docs.google.com/spreadsheets/d/11923uPwbBZFjjGgGUA6NLw09EwE0CqkOc4q9oUmW1yo/edit?usp=sharing"",""นครสวรรค์!J425"")"),19)</f>
        <v>19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IFERROR(__xludf.DUMMYFUNCTION("IMPORTRANGE(""https://docs.google.com/spreadsheets/d/11923uPwbBZFjjGgGUA6NLw09EwE0CqkOc4q9oUmW1yo/edit?usp=sharing"",""นครสวรรค์!J459"")"),4054)</f>
        <v>4054</v>
      </c>
      <c r="K564" s="371">
        <f ca="1">IF(I564&gt;0,J564*100/I564,0)</f>
        <v>147.41818181818181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IFERROR(__xludf.DUMMYFUNCTION("IMPORTRANGE(""https://docs.google.com/spreadsheets/d/11923uPwbBZFjjGgGUA6NLw09EwE0CqkOc4q9oUmW1yo/edit?usp=sharing"",""นครสวรรค์!M459"")"),109675)</f>
        <v>109675</v>
      </c>
      <c r="O564" s="372">
        <f t="shared" ref="O564:O568" ca="1" si="122">+IF(L564&gt;0,N564*100/L564,0)</f>
        <v>78.249857305936075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IFERROR(__xludf.DUMMYFUNCTION("IMPORTRANGE(""https://docs.google.com/spreadsheets/d/11923uPwbBZFjjGgGUA6NLw09EwE0CqkOc4q9oUmW1yo/edit?usp=sharing"",""นครสวรรค์!M461"")"),109675)</f>
        <v>109675</v>
      </c>
      <c r="O566" s="168">
        <f t="shared" ca="1" si="122"/>
        <v>78.249857305936075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IFERROR(__xludf.DUMMYFUNCTION("IMPORTRANGE(""https://docs.google.com/spreadsheets/d/11923uPwbBZFjjGgGUA6NLw09EwE0CqkOc4q9oUmW1yo/edit?usp=sharing"",""นครสวรรค์!M463"")"),109675)</f>
        <v>109675</v>
      </c>
      <c r="O568" s="168">
        <f t="shared" ca="1" si="122"/>
        <v>78.249857305936075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IFERROR(__xludf.DUMMYFUNCTION("IMPORTRANGE(""https://docs.google.com/spreadsheets/d/11923uPwbBZFjjGgGUA6NLw09EwE0CqkOc4q9oUmW1yo/edit?usp=sharing"",""นครสวรรค์!M466"")"),79926)</f>
        <v>79926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IFERROR(__xludf.DUMMYFUNCTION("IMPORTRANGE(""https://docs.google.com/spreadsheets/d/11923uPwbBZFjjGgGUA6NLw09EwE0CqkOc4q9oUmW1yo/edit?usp=sharing"",""นครสวรรค์!M467"")"),29749)</f>
        <v>29749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IFERROR(__xludf.DUMMYFUNCTION("IMPORTRANGE(""https://docs.google.com/spreadsheets/d/11923uPwbBZFjjGgGUA6NLw09EwE0CqkOc4q9oUmW1yo/edit?usp=sharing"",""นครสวรรค์!J468"")"),4054)</f>
        <v>4054</v>
      </c>
      <c r="K573" s="201">
        <f ca="1">IF(I573&gt;0,J573*100/I573,0)</f>
        <v>147.41818181818181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IFERROR(__xludf.DUMMYFUNCTION("IMPORTRANGE(""https://docs.google.com/spreadsheets/d/11923uPwbBZFjjGgGUA6NLw09EwE0CqkOc4q9oUmW1yo/edit?usp=sharing"",""นครสวรรค์!J472"")"),3723)</f>
        <v>3723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IFERROR(__xludf.DUMMYFUNCTION("IMPORTRANGE(""https://docs.google.com/spreadsheets/d/11923uPwbBZFjjGgGUA6NLw09EwE0CqkOc4q9oUmW1yo/edit?usp=sharing"",""นครสวรรค์!J473"")"),16)</f>
        <v>16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IFERROR(__xludf.DUMMYFUNCTION("IMPORTRANGE(""https://docs.google.com/spreadsheets/d/11923uPwbBZFjjGgGUA6NLw09EwE0CqkOc4q9oUmW1yo/edit?usp=sharing"",""นครสวรรค์!L492"")"),2600)</f>
        <v>2600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IFERROR(__xludf.DUMMYFUNCTION("IMPORTRANGE(""https://docs.google.com/spreadsheets/d/11923uPwbBZFjjGgGUA6NLw09EwE0CqkOc4q9oUmW1yo/edit?usp=sharing"",""นครสวรรค์!L494"")"),2600)</f>
        <v>2600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IFERROR(__xludf.DUMMYFUNCTION("IMPORTRANGE(""https://docs.google.com/spreadsheets/d/11923uPwbBZFjjGgGUA6NLw09EwE0CqkOc4q9oUmW1yo/edit?usp=sharing"",""นครสวรรค์!L496"")"),2600)</f>
        <v>2600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IFERROR(__xludf.DUMMYFUNCTION("IMPORTRANGE(""https://docs.google.com/spreadsheets/d/11923uPwbBZFjjGgGUA6NLw09EwE0CqkOc4q9oUmW1yo/edit?usp=sharing"",""นครสวรรค์!J503"")"),0)</f>
        <v>0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IFERROR(__xludf.DUMMYFUNCTION("IMPORTRANGE(""https://docs.google.com/spreadsheets/d/11923uPwbBZFjjGgGUA6NLw09EwE0CqkOc4q9oUmW1yo/edit?usp=sharing"",""นครสวรรค์!J525"")"),649484.96)</f>
        <v>649484.96</v>
      </c>
      <c r="K630" s="342">
        <f t="shared" ca="1" si="129"/>
        <v>13.027650021221522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IFERROR(__xludf.DUMMYFUNCTION("IMPORTRANGE(""https://docs.google.com/spreadsheets/d/11923uPwbBZFjjGgGUA6NLw09EwE0CqkOc4q9oUmW1yo/edit?usp=sharing"",""นครสวรรค์!J526"")"),225)</f>
        <v>225</v>
      </c>
      <c r="K631" s="342">
        <f t="shared" ca="1" si="129"/>
        <v>84.58646616541354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IFERROR(__xludf.DUMMYFUNCTION("IMPORTRANGE(""https://docs.google.com/spreadsheets/d/11923uPwbBZFjjGgGUA6NLw09EwE0CqkOc4q9oUmW1yo/edit?usp=sharing"",""นครสวรรค์!J527"")"),19029846.48)</f>
        <v>19029846.48</v>
      </c>
      <c r="K632" s="342">
        <f t="shared" ca="1" si="129"/>
        <v>37.035743198216991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IFERROR(__xludf.DUMMYFUNCTION("IMPORTRANGE(""https://docs.google.com/spreadsheets/d/11923uPwbBZFjjGgGUA6NLw09EwE0CqkOc4q9oUmW1yo/edit?usp=sharing"",""นครสวรรค์!J528"")"),2859)</f>
        <v>2859</v>
      </c>
      <c r="K633" s="342">
        <f t="shared" ca="1" si="129"/>
        <v>66.519311307584928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IFERROR(__xludf.DUMMYFUNCTION("IMPORTRANGE(""https://docs.google.com/spreadsheets/d/11923uPwbBZFjjGgGUA6NLw09EwE0CqkOc4q9oUmW1yo/edit?usp=sharing"",""นครสวรรค์!J529"")"),1260000)</f>
        <v>1260000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IFERROR(__xludf.DUMMYFUNCTION("IMPORTRANGE(""https://docs.google.com/spreadsheets/d/11923uPwbBZFjjGgGUA6NLw09EwE0CqkOc4q9oUmW1yo/edit?usp=sharing"",""นครสวรรค์!J530"")"),63)</f>
        <v>63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35630</v>
      </c>
      <c r="O636" s="510">
        <f t="shared" ref="O636:O640" ca="1" si="130">+IF(L636&gt;0,N636*100/L636,0)</f>
        <v>25.797342794048436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35630</v>
      </c>
      <c r="O638" s="522">
        <f t="shared" ca="1" si="130"/>
        <v>25.797342794048436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35630</v>
      </c>
      <c r="O640" s="522">
        <f t="shared" ca="1" si="130"/>
        <v>25.797342794048436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35630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IFERROR(__xludf.DUMMYFUNCTION("IMPORTRANGE(""https://docs.google.com/spreadsheets/d/11923uPwbBZFjjGgGUA6NLw09EwE0CqkOc4q9oUmW1yo/edit?usp=sharing"",""นครสวรรค์!M543"")"),4440)</f>
        <v>4440</v>
      </c>
      <c r="O648" s="537">
        <f t="shared" ref="O648:O651" ca="1" si="132">IF(L648&gt;0,N648*100/L648,0)</f>
        <v>65.294117647058826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IFERROR(__xludf.DUMMYFUNCTION("IMPORTRANGE(""https://docs.google.com/spreadsheets/d/11923uPwbBZFjjGgGUA6NLw09EwE0CqkOc4q9oUmW1yo/edit?usp=sharing"",""นครสวรรค์!M546"")"),11340)</f>
        <v>11340</v>
      </c>
      <c r="O651" s="537">
        <f t="shared" ca="1" si="132"/>
        <v>75.599999999999994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IFERROR(__xludf.DUMMYFUNCTION("IMPORTRANGE(""https://docs.google.com/spreadsheets/d/11923uPwbBZFjjGgGUA6NLw09EwE0CqkOc4q9oUmW1yo/edit?usp=sharing"",""นครสวรรค์!J556"")"),48)</f>
        <v>48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IFERROR(__xludf.DUMMYFUNCTION("IMPORTRANGE(""https://docs.google.com/spreadsheets/d/11923uPwbBZFjjGgGUA6NLw09EwE0CqkOc4q9oUmW1yo/edit?usp=sharing"",""นครสวรรค์!M556"")"),19850)</f>
        <v>19850</v>
      </c>
      <c r="O661" s="537">
        <f ca="1">IF(L661&gt;0,N661*100/L661,0)</f>
        <v>19.197292069632496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IFERROR(__xludf.DUMMYFUNCTION("IMPORTRANGE(""https://docs.google.com/spreadsheets/d/11923uPwbBZFjjGgGUA6NLw09EwE0CqkOc4q9oUmW1yo/edit?usp=sharing"",""นครสวรรค์!J557"")"),52)</f>
        <v>52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IFERROR(__xludf.DUMMYFUNCTION("IMPORTRANGE(""https://docs.google.com/spreadsheets/d/11923uPwbBZFjjGgGUA6NLw09EwE0CqkOc4q9oUmW1yo/edit?usp=sharing"",""นครสวรรค์!J558"")"),951.87)</f>
        <v>951.87</v>
      </c>
      <c r="K663" s="537">
        <f ca="1">IF(I663&gt;0,J663*100/I663,0)</f>
        <v>36.82282398452611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14086477</v>
      </c>
      <c r="M8" s="23">
        <f t="shared" ca="1" si="0"/>
        <v>11320683</v>
      </c>
      <c r="N8" s="23">
        <f t="shared" ca="1" si="0"/>
        <v>13137640.18</v>
      </c>
      <c r="O8" s="22">
        <f t="shared" ref="O8:O16" ca="1" si="1">IF(L8&gt;0,N8*100/L8,0)</f>
        <v>93.26420069404152</v>
      </c>
      <c r="P8" s="22">
        <f t="shared" ref="P8:P16" ca="1" si="2">IF(M8&gt;0,N8*100/M8,0)</f>
        <v>116.04989009938711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14086477</v>
      </c>
      <c r="M10" s="30">
        <f t="shared" ca="1" si="4"/>
        <v>11320683</v>
      </c>
      <c r="N10" s="30">
        <f t="shared" ca="1" si="4"/>
        <v>13137640.18</v>
      </c>
      <c r="O10" s="29">
        <f t="shared" ca="1" si="1"/>
        <v>93.26420069404152</v>
      </c>
      <c r="P10" s="29">
        <f t="shared" ca="1" si="2"/>
        <v>116.04989009938711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7071477</v>
      </c>
      <c r="M12" s="39">
        <f t="shared" ca="1" si="6"/>
        <v>4305683</v>
      </c>
      <c r="N12" s="39">
        <f t="shared" ca="1" si="6"/>
        <v>6123040.1799999997</v>
      </c>
      <c r="O12" s="39">
        <f t="shared" ca="1" si="1"/>
        <v>86.587853994292843</v>
      </c>
      <c r="P12" s="39">
        <f t="shared" ca="1" si="2"/>
        <v>142.20833674936125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2211838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4859639</v>
      </c>
      <c r="M14" s="39">
        <f t="shared" si="8"/>
        <v>0</v>
      </c>
      <c r="N14" s="39">
        <f t="shared" ca="1" si="8"/>
        <v>1817357.81</v>
      </c>
      <c r="O14" s="39">
        <f t="shared" ca="1" si="1"/>
        <v>37.396971462283517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7015000</v>
      </c>
      <c r="M16" s="39">
        <f t="shared" ca="1" si="10"/>
        <v>7015000</v>
      </c>
      <c r="N16" s="39">
        <f t="shared" ca="1" si="10"/>
        <v>7014600</v>
      </c>
      <c r="O16" s="50">
        <f t="shared" ca="1" si="1"/>
        <v>99.994297933000709</v>
      </c>
      <c r="P16" s="50">
        <f t="shared" ca="1" si="2"/>
        <v>99.994297933000709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11320683</v>
      </c>
      <c r="M18" s="23">
        <f t="shared" ca="1" si="11"/>
        <v>11320683</v>
      </c>
      <c r="N18" s="23">
        <f t="shared" ca="1" si="11"/>
        <v>11320282.370000001</v>
      </c>
      <c r="O18" s="22">
        <f t="shared" ref="O18:O20" ca="1" si="12">IF(L18&gt;0,N18*100/L18,0)</f>
        <v>99.996461079247609</v>
      </c>
      <c r="P18" s="22">
        <f t="shared" ref="P18:P26" ca="1" si="13">IF(M18&gt;0,N18*100/M18,0)</f>
        <v>99.996461079247609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11320683</v>
      </c>
      <c r="M20" s="30">
        <f t="shared" ca="1" si="15"/>
        <v>11320683</v>
      </c>
      <c r="N20" s="30">
        <f t="shared" ca="1" si="15"/>
        <v>11320282.370000001</v>
      </c>
      <c r="O20" s="29">
        <f t="shared" ca="1" si="12"/>
        <v>99.996461079247609</v>
      </c>
      <c r="P20" s="29">
        <f t="shared" ca="1" si="13"/>
        <v>99.996461079247609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4305683</v>
      </c>
      <c r="M22" s="42">
        <f t="shared" ca="1" si="18"/>
        <v>4305683</v>
      </c>
      <c r="N22" s="39">
        <f t="shared" ca="1" si="18"/>
        <v>4305682.37</v>
      </c>
      <c r="O22" s="39">
        <f t="shared" ca="1" si="17"/>
        <v>99.999985368175032</v>
      </c>
      <c r="P22" s="39">
        <f t="shared" ca="1" si="13"/>
        <v>99.999985368175032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2211838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2093845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7015000</v>
      </c>
      <c r="M26" s="50">
        <f t="shared" ca="1" si="22"/>
        <v>7015000</v>
      </c>
      <c r="N26" s="50">
        <f t="shared" ca="1" si="22"/>
        <v>7014600</v>
      </c>
      <c r="O26" s="50">
        <f t="shared" ca="1" si="17"/>
        <v>99.994297933000709</v>
      </c>
      <c r="P26" s="50">
        <f t="shared" ca="1" si="13"/>
        <v>99.994297933000709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2765794</v>
      </c>
      <c r="M28" s="23">
        <f t="shared" si="23"/>
        <v>0</v>
      </c>
      <c r="N28" s="23">
        <f t="shared" ca="1" si="23"/>
        <v>1817357.81</v>
      </c>
      <c r="O28" s="22">
        <f t="shared" ref="O28:O30" ca="1" si="24">IF(L28&gt;0,N28*100/L28,0)</f>
        <v>65.708357527711755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2765794</v>
      </c>
      <c r="M30" s="30">
        <f t="shared" si="27"/>
        <v>0</v>
      </c>
      <c r="N30" s="30">
        <f t="shared" ca="1" si="27"/>
        <v>1817357.81</v>
      </c>
      <c r="O30" s="29">
        <f t="shared" ca="1" si="24"/>
        <v>65.708357527711755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2765794</v>
      </c>
      <c r="M32" s="39">
        <f t="shared" si="30"/>
        <v>0</v>
      </c>
      <c r="N32" s="39">
        <f t="shared" ca="1" si="30"/>
        <v>1817357.81</v>
      </c>
      <c r="O32" s="39">
        <f t="shared" ca="1" si="29"/>
        <v>65.708357527711755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2765794</v>
      </c>
      <c r="M34" s="39">
        <f t="shared" si="32"/>
        <v>0</v>
      </c>
      <c r="N34" s="39">
        <f t="shared" ca="1" si="32"/>
        <v>1817357.81</v>
      </c>
      <c r="O34" s="39">
        <f t="shared" ca="1" si="29"/>
        <v>65.708357527711755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11320683</v>
      </c>
      <c r="M37" s="55">
        <f t="shared" ca="1" si="33"/>
        <v>11320683</v>
      </c>
      <c r="N37" s="55">
        <f t="shared" ca="1" si="33"/>
        <v>11320282.369999999</v>
      </c>
      <c r="O37" s="56">
        <f t="shared" ca="1" si="29"/>
        <v>99.996461079247609</v>
      </c>
      <c r="P37" s="56">
        <f t="shared" ca="1" si="25"/>
        <v>99.996461079247609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7321200</v>
      </c>
      <c r="M41" s="79">
        <f t="shared" ca="1" si="34"/>
        <v>7321200</v>
      </c>
      <c r="N41" s="79">
        <f t="shared" ca="1" si="34"/>
        <v>7321199.96</v>
      </c>
      <c r="O41" s="78">
        <f t="shared" ref="O41:O43" ca="1" si="35">IF(L41&gt;0,N41*100/L41,0)</f>
        <v>99.999999453641479</v>
      </c>
      <c r="P41" s="78">
        <f t="shared" ref="P41:P43" ca="1" si="36">IF(M41&gt;0,N41*100/M41,0)</f>
        <v>99.999999453641479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7321200</v>
      </c>
      <c r="M43" s="79">
        <f t="shared" ca="1" si="38"/>
        <v>7321200</v>
      </c>
      <c r="N43" s="79">
        <f t="shared" ca="1" si="38"/>
        <v>7321199.96</v>
      </c>
      <c r="O43" s="78">
        <f t="shared" ca="1" si="35"/>
        <v>99.999999453641479</v>
      </c>
      <c r="P43" s="78">
        <f t="shared" ca="1" si="36"/>
        <v>99.999999453641479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797200</v>
      </c>
      <c r="M45" s="50">
        <f ca="1">IFERROR(__xludf.DUMMYFUNCTION("IMPORTRANGE(""https://docs.google.com/spreadsheets/d/1Yj_ptqi66GCucihVvJfMjLAmec39IyEx_6qawtMGysU/edit?usp=sharing"",""สบก!Q25"")"),797200)</f>
        <v>797200</v>
      </c>
      <c r="N45" s="50">
        <f ca="1">IFERROR(__xludf.DUMMYFUNCTION("IMPORTRANGE(""https://docs.google.com/spreadsheets/d/1Yj_ptqi66GCucihVvJfMjLAmec39IyEx_6qawtMGysU/edit?usp=sharing"",""สบก!R25"")"),797199.96)</f>
        <v>797199.96</v>
      </c>
      <c r="O45" s="39">
        <f ca="1">IF(L45&gt;0,N45*100/L45,0)</f>
        <v>99.999994982438537</v>
      </c>
      <c r="P45" s="39">
        <f ca="1">IF(M45&gt;0,N45*100/M45,0)</f>
        <v>99.999994982438537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IFERROR(__xludf.DUMMYFUNCTION("IMPORTRANGE(""https://docs.google.com/spreadsheets/d/1Yj_ptqi66GCucihVvJfMjLAmec39IyEx_6qawtMGysU/edit?usp=sharing"",""สบก!M25"")"),797200)</f>
        <v>797200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IFERROR(__xludf.DUMMYFUNCTION("IMPORTRANGE(""https://docs.google.com/spreadsheets/d/1Yj_ptqi66GCucihVvJfMjLAmec39IyEx_6qawtMGysU/edit?usp=sharing"",""สบก!O25"")"),6524000)</f>
        <v>6524000</v>
      </c>
      <c r="M49" s="50">
        <f ca="1">L49</f>
        <v>6524000</v>
      </c>
      <c r="N49" s="50">
        <f ca="1">IFERROR(__xludf.DUMMYFUNCTION("IMPORTRANGE(""https://docs.google.com/spreadsheets/d/1Yj_ptqi66GCucihVvJfMjLAmec39IyEx_6qawtMGysU/edit?usp=sharing"",""สบก!S25"")"),6524000)</f>
        <v>6524000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681138</v>
      </c>
      <c r="M53" s="121">
        <f t="shared" ca="1" si="39"/>
        <v>681138</v>
      </c>
      <c r="N53" s="121">
        <f t="shared" ca="1" si="39"/>
        <v>681138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681138</v>
      </c>
      <c r="M55" s="121">
        <f t="shared" ca="1" si="43"/>
        <v>681138</v>
      </c>
      <c r="N55" s="121">
        <f t="shared" ca="1" si="43"/>
        <v>681138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681138</v>
      </c>
      <c r="M57" s="50">
        <f ca="1">IFERROR(__xludf.DUMMYFUNCTION("IMPORTRANGE(""https://docs.google.com/spreadsheets/d/1Yj_ptqi66GCucihVvJfMjLAmec39IyEx_6qawtMGysU/edit?usp=sharing"",""สบก!Z25"")"),681138)</f>
        <v>681138</v>
      </c>
      <c r="N57" s="50">
        <f ca="1">IFERROR(__xludf.DUMMYFUNCTION("IMPORTRANGE(""https://docs.google.com/spreadsheets/d/1Yj_ptqi66GCucihVvJfMjLAmec39IyEx_6qawtMGysU/edit?usp=sharing"",""สบก!AA25"")"),681138)</f>
        <v>681138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IFERROR(__xludf.DUMMYFUNCTION("IMPORTRANGE(""https://docs.google.com/spreadsheets/d/1Yj_ptqi66GCucihVvJfMjLAmec39IyEx_6qawtMGysU/edit?usp=sharing"",""สบก!V25"")"),681138)</f>
        <v>681138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963820</v>
      </c>
      <c r="M66" s="152">
        <f t="shared" ca="1" si="45"/>
        <v>963820</v>
      </c>
      <c r="N66" s="152">
        <f t="shared" ca="1" si="45"/>
        <v>963819.9</v>
      </c>
      <c r="O66" s="151">
        <f t="shared" ref="O66:O68" ca="1" si="46">IF(L66&gt;0,N66*100/L66,0)</f>
        <v>99.999989624618706</v>
      </c>
      <c r="P66" s="151">
        <f t="shared" ref="P66:P68" ca="1" si="47">IF(M66&gt;0,N66*100/M66,0)</f>
        <v>99.999989624618706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963820</v>
      </c>
      <c r="M68" s="88">
        <f t="shared" ca="1" si="49"/>
        <v>963820</v>
      </c>
      <c r="N68" s="88">
        <f t="shared" ca="1" si="49"/>
        <v>963819.9</v>
      </c>
      <c r="O68" s="156">
        <f t="shared" ca="1" si="46"/>
        <v>99.999989624618706</v>
      </c>
      <c r="P68" s="156">
        <f t="shared" ca="1" si="47"/>
        <v>99.999989624618706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580220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IFERROR(__xludf.DUMMYFUNCTION("IMPORTRANGE(""https://docs.google.com/spreadsheets/d/1Yj_ptqi66GCucihVvJfMjLAmec39IyEx_6qawtMGysU/edit?usp=sharing"",""สบก!AJ25"")"),580219.9)</f>
        <v>580219.9</v>
      </c>
      <c r="O70" s="168">
        <f ca="1">IF(L70&gt;0,N70*100/L70,0)</f>
        <v>99.999982765158038</v>
      </c>
      <c r="P70" s="168">
        <f ca="1">IF(M70&gt;0,N70*100/M70,0)</f>
        <v>99.999982765158038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IFERROR(__xludf.DUMMYFUNCTION("IMPORTRANGE(""https://docs.google.com/spreadsheets/d/1Yj_ptqi66GCucihVvJfMjLAmec39IyEx_6qawtMGysU/edit?usp=sharing"",""สบก!AF25"")"),580220)</f>
        <v>580220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261500</v>
      </c>
      <c r="M94" s="152">
        <f t="shared" ca="1" si="52"/>
        <v>261500</v>
      </c>
      <c r="N94" s="152">
        <f t="shared" ca="1" si="52"/>
        <v>261100</v>
      </c>
      <c r="O94" s="151">
        <f t="shared" ref="O94:O96" ca="1" si="53">IF(L94&gt;0,N94*100/L94,0)</f>
        <v>99.847036328871894</v>
      </c>
      <c r="P94" s="151">
        <f t="shared" ref="P94:P96" ca="1" si="54">IF(M94&gt;0,N94*100/M94,0)</f>
        <v>99.847036328871894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261500</v>
      </c>
      <c r="M96" s="88">
        <f t="shared" ca="1" si="56"/>
        <v>261500</v>
      </c>
      <c r="N96" s="88">
        <f t="shared" ca="1" si="56"/>
        <v>261100</v>
      </c>
      <c r="O96" s="156">
        <f t="shared" ca="1" si="53"/>
        <v>99.847036328871894</v>
      </c>
      <c r="P96" s="156">
        <f t="shared" ca="1" si="54"/>
        <v>99.847036328871894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169100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IFERROR(__xludf.DUMMYFUNCTION("IMPORTRANGE(""https://docs.google.com/spreadsheets/d/1Yj_ptqi66GCucihVvJfMjLAmec39IyEx_6qawtMGysU/edit?usp=sharing"",""สบก!AS25"")"),169100)</f>
        <v>169100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IFERROR(__xludf.DUMMYFUNCTION("IMPORTRANGE(""https://docs.google.com/spreadsheets/d/1Yj_ptqi66GCucihVvJfMjLAmec39IyEx_6qawtMGysU/edit?usp=sharing"",""สบก!AO25"")"),169100)</f>
        <v>169100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99.567099567099561</v>
      </c>
      <c r="P102" s="50">
        <f ca="1">IF(M102&gt;0,N102*100/M102,0)</f>
        <v>99.567099567099561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949250</v>
      </c>
      <c r="M140" s="152">
        <f t="shared" ca="1" si="64"/>
        <v>949250</v>
      </c>
      <c r="N140" s="152">
        <f t="shared" ca="1" si="64"/>
        <v>949249.51</v>
      </c>
      <c r="O140" s="151">
        <f t="shared" ref="O140:O142" ca="1" si="65">IF(L140&gt;0,N140*100/L140,0)</f>
        <v>99.999948380300239</v>
      </c>
      <c r="P140" s="151">
        <f t="shared" ref="P140:P142" ca="1" si="66">IF(M140&gt;0,N140*100/M140,0)</f>
        <v>99.999948380300239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949250</v>
      </c>
      <c r="M142" s="88">
        <f t="shared" ca="1" si="68"/>
        <v>949250</v>
      </c>
      <c r="N142" s="88">
        <f t="shared" ca="1" si="68"/>
        <v>949249.51</v>
      </c>
      <c r="O142" s="156">
        <f t="shared" ca="1" si="65"/>
        <v>99.999948380300239</v>
      </c>
      <c r="P142" s="156">
        <f t="shared" ca="1" si="66"/>
        <v>99.999948380300239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949250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IFERROR(__xludf.DUMMYFUNCTION("IMPORTRANGE(""https://docs.google.com/spreadsheets/d/1Yj_ptqi66GCucihVvJfMjLAmec39IyEx_6qawtMGysU/edit?usp=sharing"",""สบก!BK25"")"),949249.51)</f>
        <v>949249.51</v>
      </c>
      <c r="O144" s="168">
        <f ca="1">IF(L144&gt;0,N144*100/L144,0)</f>
        <v>99.999948380300239</v>
      </c>
      <c r="P144" s="168">
        <f ca="1">IF(M144&gt;0,N144*100/M144,0)</f>
        <v>99.999948380300239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IFERROR(__xludf.DUMMYFUNCTION("IMPORTRANGE(""https://docs.google.com/spreadsheets/d/1Yj_ptqi66GCucihVvJfMjLAmec39IyEx_6qawtMGysU/edit?usp=sharing"",""สบก!BG25"")"),633350)</f>
        <v>633350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IFERROR(__xludf.DUMMYFUNCTION("IMPORTRANGE(""https://docs.google.com/spreadsheets/d/11923uPwbBZFjjGgGUA6NLw09EwE0CqkOc4q9oUmW1yo/edit?usp=sharing"",""น่าน!J84"")"),225)</f>
        <v>225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IFERROR(__xludf.DUMMYFUNCTION("IMPORTRANGE(""https://docs.google.com/spreadsheets/d/11923uPwbBZFjjGgGUA6NLw09EwE0CqkOc4q9oUmW1yo/edit?usp=sharing"",""น่าน!J85"")"),225)</f>
        <v>225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IFERROR(__xludf.DUMMYFUNCTION("IMPORTRANGE(""https://docs.google.com/spreadsheets/d/11923uPwbBZFjjGgGUA6NLw09EwE0CqkOc4q9oUmW1yo/edit?usp=sharing"",""น่าน!J143"")"),1)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55125</v>
      </c>
      <c r="M220" s="152">
        <f t="shared" ca="1" si="72"/>
        <v>55125</v>
      </c>
      <c r="N220" s="152">
        <f t="shared" ca="1" si="72"/>
        <v>55125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55125</v>
      </c>
      <c r="M222" s="88">
        <f t="shared" ca="1" si="76"/>
        <v>55125</v>
      </c>
      <c r="N222" s="88">
        <f t="shared" ca="1" si="76"/>
        <v>55125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55125</v>
      </c>
      <c r="M224" s="167">
        <f ca="1">IFERROR(__xludf.DUMMYFUNCTION("IMPORTRANGE(""https://docs.google.com/spreadsheets/d/1Yj_ptqi66GCucihVvJfMjLAmec39IyEx_6qawtMGysU/edit?usp=sharing"",""สบก!BS25"")"),55125)</f>
        <v>55125</v>
      </c>
      <c r="N224" s="168">
        <f ca="1">IFERROR(__xludf.DUMMYFUNCTION("IMPORTRANGE(""https://docs.google.com/spreadsheets/d/1Yj_ptqi66GCucihVvJfMjLAmec39IyEx_6qawtMGysU/edit?usp=sharing"",""สบก!BT25"")"),55125)</f>
        <v>55125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IFERROR(__xludf.DUMMYFUNCTION("IMPORTRANGE(""https://docs.google.com/spreadsheets/d/1Yj_ptqi66GCucihVvJfMjLAmec39IyEx_6qawtMGysU/edit?usp=sharing"",""สบก!BP25"")"),55125)</f>
        <v>55125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IFERROR(__xludf.DUMMYFUNCTION("IMPORTRANGE(""https://docs.google.com/spreadsheets/d/11923uPwbBZFjjGgGUA6NLw09EwE0CqkOc4q9oUmW1yo/edit?usp=sharing"",""น่าน!J228"")"),864)</f>
        <v>864</v>
      </c>
      <c r="K328" s="317">
        <f ca="1">IF(I328&gt;0,J328*100/I328,0)</f>
        <v>108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1033450</v>
      </c>
      <c r="M329" s="152">
        <f t="shared" ca="1" si="98"/>
        <v>1033450</v>
      </c>
      <c r="N329" s="152">
        <f t="shared" ca="1" si="98"/>
        <v>1033450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1033450</v>
      </c>
      <c r="M331" s="88">
        <f t="shared" ca="1" si="102"/>
        <v>1033450</v>
      </c>
      <c r="N331" s="88">
        <f t="shared" ca="1" si="102"/>
        <v>1033450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1018450</v>
      </c>
      <c r="M333" s="167">
        <f ca="1">IFERROR(__xludf.DUMMYFUNCTION("IMPORTRANGE(""https://docs.google.com/spreadsheets/d/1Yj_ptqi66GCucihVvJfMjLAmec39IyEx_6qawtMGysU/edit?usp=sharing"",""สบก!DL25"")"),1018450)</f>
        <v>1018450</v>
      </c>
      <c r="N333" s="168">
        <f ca="1">IFERROR(__xludf.DUMMYFUNCTION("IMPORTRANGE(""https://docs.google.com/spreadsheets/d/1Yj_ptqi66GCucihVvJfMjLAmec39IyEx_6qawtMGysU/edit?usp=sharing"",""สบก!DM25"")"),1018450)</f>
        <v>1018450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IFERROR(__xludf.DUMMYFUNCTION("IMPORTRANGE(""https://docs.google.com/spreadsheets/d/1Yj_ptqi66GCucihVvJfMjLAmec39IyEx_6qawtMGysU/edit?usp=sharing"",""สบก!DI25"")"),600850)</f>
        <v>600850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IFERROR(__xludf.DUMMYFUNCTION("IMPORTRANGE(""https://docs.google.com/spreadsheets/d/11923uPwbBZFjjGgGUA6NLw09EwE0CqkOc4q9oUmW1yo/edit?usp=sharing"",""น่าน!J234"")"),489)</f>
        <v>489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IFERROR(__xludf.DUMMYFUNCTION("IMPORTRANGE(""https://docs.google.com/spreadsheets/d/11923uPwbBZFjjGgGUA6NLw09EwE0CqkOc4q9oUmW1yo/edit?usp=sharing"",""น่าน!J235"")"),1739.12)</f>
        <v>1739.12</v>
      </c>
      <c r="K340" s="342">
        <f t="shared" ca="1" si="103"/>
        <v>86.956000000000003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IFERROR(__xludf.DUMMYFUNCTION("IMPORTRANGE(""https://docs.google.com/spreadsheets/d/11923uPwbBZFjjGgGUA6NLw09EwE0CqkOc4q9oUmW1yo/edit?usp=sharing"",""น่าน!J236"")"),910)</f>
        <v>910</v>
      </c>
      <c r="K341" s="342">
        <f t="shared" ca="1" si="103"/>
        <v>113.75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IFERROR(__xludf.DUMMYFUNCTION("IMPORTRANGE(""https://docs.google.com/spreadsheets/d/11923uPwbBZFjjGgGUA6NLw09EwE0CqkOc4q9oUmW1yo/edit?usp=sharing"",""น่าน!J237"")"),4852.75)</f>
        <v>4852.75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IFERROR(__xludf.DUMMYFUNCTION("IMPORTRANGE(""https://docs.google.com/spreadsheets/d/11923uPwbBZFjjGgGUA6NLw09EwE0CqkOc4q9oUmW1yo/edit?usp=sharing"",""น่าน!J238"")"),51)</f>
        <v>51</v>
      </c>
      <c r="K343" s="342">
        <f t="shared" ca="1" si="103"/>
        <v>6.375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IFERROR(__xludf.DUMMYFUNCTION("IMPORTRANGE(""https://docs.google.com/spreadsheets/d/11923uPwbBZFjjGgGUA6NLw09EwE0CqkOc4q9oUmW1yo/edit?usp=sharing"",""น่าน!J239"")"),214.28)</f>
        <v>214.28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IFERROR(__xludf.DUMMYFUNCTION("IMPORTRANGE(""https://docs.google.com/spreadsheets/d/11923uPwbBZFjjGgGUA6NLw09EwE0CqkOc4q9oUmW1yo/edit?usp=sharing"",""น่าน!J240"")"),864)</f>
        <v>864</v>
      </c>
      <c r="K345" s="342">
        <f t="shared" ca="1" si="103"/>
        <v>108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IFERROR(__xludf.DUMMYFUNCTION("IMPORTRANGE(""https://docs.google.com/spreadsheets/d/11923uPwbBZFjjGgGUA6NLw09EwE0CqkOc4q9oUmW1yo/edit?usp=sharing"",""น่าน!J241"")"),4719.3)</f>
        <v>4719.3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IFERROR(__xludf.DUMMYFUNCTION("IMPORTRANGE(""https://docs.google.com/spreadsheets/d/11923uPwbBZFjjGgGUA6NLw09EwE0CqkOc4q9oUmW1yo/edit?usp=sharing"",""น่าน!L242"")"),2765794)</f>
        <v>2765794</v>
      </c>
      <c r="M347" s="357"/>
      <c r="N347" s="357">
        <f ca="1">IFERROR(__xludf.DUMMYFUNCTION("IMPORTRANGE(""https://docs.google.com/spreadsheets/d/11923uPwbBZFjjGgGUA6NLw09EwE0CqkOc4q9oUmW1yo/edit?usp=sharing"",""น่าน!M242"")"),1817357.81)</f>
        <v>1817357.81</v>
      </c>
      <c r="O347" s="357">
        <f ca="1">+IF(L347&gt;0,N347*100/L347,0)</f>
        <v>65.708357527711755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IFERROR(__xludf.DUMMYFUNCTION("IMPORTRANGE(""https://docs.google.com/spreadsheets/d/11923uPwbBZFjjGgGUA6NLw09EwE0CqkOc4q9oUmW1yo/edit?usp=sharing"",""น่าน!J244"")"),120)</f>
        <v>120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IFERROR(__xludf.DUMMYFUNCTION("IMPORTRANGE(""https://docs.google.com/spreadsheets/d/11923uPwbBZFjjGgGUA6NLw09EwE0CqkOc4q9oUmW1yo/edit?usp=sharing"",""น่าน!M244"")"),336925)</f>
        <v>336925</v>
      </c>
      <c r="O349" s="372">
        <f ca="1">+IF(L349&gt;0,N349*100/L349,0)</f>
        <v>97.205793254666631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IFERROR(__xludf.DUMMYFUNCTION("IMPORTRANGE(""https://docs.google.com/spreadsheets/d/11923uPwbBZFjjGgGUA6NLw09EwE0CqkOc4q9oUmW1yo/edit?usp=sharing"",""น่าน!M247"")"),336925)</f>
        <v>336925</v>
      </c>
      <c r="O352" s="165">
        <f t="shared" ca="1" si="105"/>
        <v>97.205793254666631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IFERROR(__xludf.DUMMYFUNCTION("IMPORTRANGE(""https://docs.google.com/spreadsheets/d/11923uPwbBZFjjGgGUA6NLw09EwE0CqkOc4q9oUmW1yo/edit?usp=sharing"",""น่าน!M249"")"),336925)</f>
        <v>336925</v>
      </c>
      <c r="O354" s="168">
        <f t="shared" ca="1" si="105"/>
        <v>97.205793254666631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IFERROR(__xludf.DUMMYFUNCTION("IMPORTRANGE(""https://docs.google.com/spreadsheets/d/11923uPwbBZFjjGgGUA6NLw09EwE0CqkOc4q9oUmW1yo/edit?usp=sharing"",""น่าน!M251"")"),111950)</f>
        <v>111950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IFERROR(__xludf.DUMMYFUNCTION("IMPORTRANGE(""https://docs.google.com/spreadsheets/d/11923uPwbBZFjjGgGUA6NLw09EwE0CqkOc4q9oUmW1yo/edit?usp=sharing"",""น่าน!M252"")"),143005)</f>
        <v>143005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IFERROR(__xludf.DUMMYFUNCTION("IMPORTRANGE(""https://docs.google.com/spreadsheets/d/11923uPwbBZFjjGgGUA6NLw09EwE0CqkOc4q9oUmW1yo/edit?usp=sharing"",""น่าน!M253"")"),25870)</f>
        <v>25870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IFERROR(__xludf.DUMMYFUNCTION("IMPORTRANGE(""https://docs.google.com/spreadsheets/d/11923uPwbBZFjjGgGUA6NLw09EwE0CqkOc4q9oUmW1yo/edit?usp=sharing"",""น่าน!J270"")"),120)</f>
        <v>120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IFERROR(__xludf.DUMMYFUNCTION("IMPORTRANGE(""https://docs.google.com/spreadsheets/d/11923uPwbBZFjjGgGUA6NLw09EwE0CqkOc4q9oUmW1yo/edit?usp=sharing"",""น่าน!J272"")"),60)</f>
        <v>60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IFERROR(__xludf.DUMMYFUNCTION("IMPORTRANGE(""https://docs.google.com/spreadsheets/d/11923uPwbBZFjjGgGUA6NLw09EwE0CqkOc4q9oUmW1yo/edit?usp=sharing"",""น่าน!M275"")"),621118)</f>
        <v>621118</v>
      </c>
      <c r="O380" s="372">
        <f ca="1">+IF(L380&gt;0,N380*100/L380,0)</f>
        <v>60.389491696807063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IFERROR(__xludf.DUMMYFUNCTION("IMPORTRANGE(""https://docs.google.com/spreadsheets/d/11923uPwbBZFjjGgGUA6NLw09EwE0CqkOc4q9oUmW1yo/edit?usp=sharing"",""น่าน!M278"")"),621118)</f>
        <v>621118</v>
      </c>
      <c r="O383" s="165">
        <f t="shared" ca="1" si="109"/>
        <v>60.389491696807063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IFERROR(__xludf.DUMMYFUNCTION("IMPORTRANGE(""https://docs.google.com/spreadsheets/d/11923uPwbBZFjjGgGUA6NLw09EwE0CqkOc4q9oUmW1yo/edit?usp=sharing"",""น่าน!M280"")"),621118)</f>
        <v>621118</v>
      </c>
      <c r="O385" s="168">
        <f t="shared" ca="1" si="109"/>
        <v>60.389491696807063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IFERROR(__xludf.DUMMYFUNCTION("IMPORTRANGE(""https://docs.google.com/spreadsheets/d/11923uPwbBZFjjGgGUA6NLw09EwE0CqkOc4q9oUmW1yo/edit?usp=sharing"",""น่าน!M282"")"),253400)</f>
        <v>253400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IFERROR(__xludf.DUMMYFUNCTION("IMPORTRANGE(""https://docs.google.com/spreadsheets/d/11923uPwbBZFjjGgGUA6NLw09EwE0CqkOc4q9oUmW1yo/edit?usp=sharing"",""น่าน!M283"")"),137558)</f>
        <v>137558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IFERROR(__xludf.DUMMYFUNCTION("IMPORTRANGE(""https://docs.google.com/spreadsheets/d/11923uPwbBZFjjGgGUA6NLw09EwE0CqkOc4q9oUmW1yo/edit?usp=sharing"",""น่าน!M284"")"),32160)</f>
        <v>32160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IFERROR(__xludf.DUMMYFUNCTION("IMPORTRANGE(""https://docs.google.com/spreadsheets/d/11923uPwbBZFjjGgGUA6NLw09EwE0CqkOc4q9oUmW1yo/edit?usp=sharing"",""น่าน!M296"")"),172800)</f>
        <v>172800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IFERROR(__xludf.DUMMYFUNCTION("IMPORTRANGE(""https://docs.google.com/spreadsheets/d/11923uPwbBZFjjGgGUA6NLw09EwE0CqkOc4q9oUmW1yo/edit?usp=sharing"",""น่าน!M299"")"),172800)</f>
        <v>172800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IFERROR(__xludf.DUMMYFUNCTION("IMPORTRANGE(""https://docs.google.com/spreadsheets/d/11923uPwbBZFjjGgGUA6NLw09EwE0CqkOc4q9oUmW1yo/edit?usp=sharing"",""น่าน!M301"")"),172800)</f>
        <v>172800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IFERROR(__xludf.DUMMYFUNCTION("IMPORTRANGE(""https://docs.google.com/spreadsheets/d/11923uPwbBZFjjGgGUA6NLw09EwE0CqkOc4q9oUmW1yo/edit?usp=sharing"",""น่าน!M302"")"),106900)</f>
        <v>106900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IFERROR(__xludf.DUMMYFUNCTION("IMPORTRANGE(""https://docs.google.com/spreadsheets/d/11923uPwbBZFjjGgGUA6NLw09EwE0CqkOc4q9oUmW1yo/edit?usp=sharing"",""น่าน!M303"")"),36000)</f>
        <v>36000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IFERROR(__xludf.DUMMYFUNCTION("IMPORTRANGE(""https://docs.google.com/spreadsheets/d/11923uPwbBZFjjGgGUA6NLw09EwE0CqkOc4q9oUmW1yo/edit?usp=sharing"",""น่าน!M305"")"),29900)</f>
        <v>29900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IFERROR(__xludf.DUMMYFUNCTION("IMPORTRANGE(""https://docs.google.com/spreadsheets/d/11923uPwbBZFjjGgGUA6NLw09EwE0CqkOc4q9oUmW1yo/edit?usp=sharing"",""น่าน!J327"")"),30)</f>
        <v>30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IFERROR(__xludf.DUMMYFUNCTION("IMPORTRANGE(""https://docs.google.com/spreadsheets/d/11923uPwbBZFjjGgGUA6NLw09EwE0CqkOc4q9oUmW1yo/edit?usp=sharing"",""น่าน!M330"")"),111168)</f>
        <v>111168</v>
      </c>
      <c r="O435" s="411">
        <f t="shared" ref="O435:O439" ca="1" si="114">+IF(L435&gt;0,N435*100/L435,0)</f>
        <v>86.310559006211179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IFERROR(__xludf.DUMMYFUNCTION("IMPORTRANGE(""https://docs.google.com/spreadsheets/d/11923uPwbBZFjjGgGUA6NLw09EwE0CqkOc4q9oUmW1yo/edit?usp=sharing"",""น่าน!M332"")"),111168)</f>
        <v>111168</v>
      </c>
      <c r="O437" s="168">
        <f t="shared" ca="1" si="114"/>
        <v>86.310559006211179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IFERROR(__xludf.DUMMYFUNCTION("IMPORTRANGE(""https://docs.google.com/spreadsheets/d/11923uPwbBZFjjGgGUA6NLw09EwE0CqkOc4q9oUmW1yo/edit?usp=sharing"",""น่าน!M334"")"),111168)</f>
        <v>111168</v>
      </c>
      <c r="O439" s="168">
        <f t="shared" ca="1" si="114"/>
        <v>86.310559006211179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IFERROR(__xludf.DUMMYFUNCTION("IMPORTRANGE(""https://docs.google.com/spreadsheets/d/11923uPwbBZFjjGgGUA6NLw09EwE0CqkOc4q9oUmW1yo/edit?usp=sharing"",""น่าน!M338"")"),33168)</f>
        <v>33168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IFERROR(__xludf.DUMMYFUNCTION("IMPORTRANGE(""https://docs.google.com/spreadsheets/d/11923uPwbBZFjjGgGUA6NLw09EwE0CqkOc4q9oUmW1yo/edit?usp=sharing"",""น่าน!J350"")"),56592)</f>
        <v>56592</v>
      </c>
      <c r="K455" s="371">
        <f ca="1">IF(I455&gt;0,J455*100/I455,0)</f>
        <v>100.04419537893118</v>
      </c>
      <c r="L455" s="372">
        <f ca="1">IFERROR(__xludf.DUMMYFUNCTION("IMPORTRANGE(""https://docs.google.com/spreadsheets/d/11923uPwbBZFjjGgGUA6NLw09EwE0CqkOc4q9oUmW1yo/edit?usp=sharing"",""น่าน!L350"")"),592854)</f>
        <v>592854</v>
      </c>
      <c r="M455" s="372"/>
      <c r="N455" s="372">
        <f ca="1">IFERROR(__xludf.DUMMYFUNCTION("IMPORTRANGE(""https://docs.google.com/spreadsheets/d/11923uPwbBZFjjGgGUA6NLw09EwE0CqkOc4q9oUmW1yo/edit?usp=sharing"",""น่าน!M350"")"),230196.81)</f>
        <v>230196.81</v>
      </c>
      <c r="O455" s="372">
        <f t="shared" ref="O455:O459" ca="1" si="116">+IF(L455&gt;0,N455*100/L455,0)</f>
        <v>38.828583428635042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IFERROR(__xludf.DUMMYFUNCTION("IMPORTRANGE(""https://docs.google.com/spreadsheets/d/11923uPwbBZFjjGgGUA6NLw09EwE0CqkOc4q9oUmW1yo/edit?usp=sharing"",""น่าน!L352"")"),592854)</f>
        <v>592854</v>
      </c>
      <c r="M457" s="165"/>
      <c r="N457" s="168">
        <f ca="1">IFERROR(__xludf.DUMMYFUNCTION("IMPORTRANGE(""https://docs.google.com/spreadsheets/d/11923uPwbBZFjjGgGUA6NLw09EwE0CqkOc4q9oUmW1yo/edit?usp=sharing"",""น่าน!M352"")"),230196.81)</f>
        <v>230196.81</v>
      </c>
      <c r="O457" s="168">
        <f t="shared" ca="1" si="116"/>
        <v>38.828583428635042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IFERROR(__xludf.DUMMYFUNCTION("IMPORTRANGE(""https://docs.google.com/spreadsheets/d/11923uPwbBZFjjGgGUA6NLw09EwE0CqkOc4q9oUmW1yo/edit?usp=sharing"",""น่าน!L354"")"),592854)</f>
        <v>592854</v>
      </c>
      <c r="M459" s="168"/>
      <c r="N459" s="168">
        <f ca="1">IFERROR(__xludf.DUMMYFUNCTION("IMPORTRANGE(""https://docs.google.com/spreadsheets/d/11923uPwbBZFjjGgGUA6NLw09EwE0CqkOc4q9oUmW1yo/edit?usp=sharing"",""น่าน!M354"")"),230196.81)</f>
        <v>230196.81</v>
      </c>
      <c r="O459" s="168">
        <f t="shared" ca="1" si="116"/>
        <v>38.828583428635042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IFERROR(__xludf.DUMMYFUNCTION("IMPORTRANGE(""https://docs.google.com/spreadsheets/d/11923uPwbBZFjjGgGUA6NLw09EwE0CqkOc4q9oUmW1yo/edit?usp=sharing"",""น่าน!M357"")"),113277)</f>
        <v>113277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IFERROR(__xludf.DUMMYFUNCTION("IMPORTRANGE(""https://docs.google.com/spreadsheets/d/11923uPwbBZFjjGgGUA6NLw09EwE0CqkOc4q9oUmW1yo/edit?usp=sharing"",""น่าน!M358"")"),116919.81)</f>
        <v>116919.81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IFERROR(__xludf.DUMMYFUNCTION("IMPORTRANGE(""https://docs.google.com/spreadsheets/d/11923uPwbBZFjjGgGUA6NLw09EwE0CqkOc4q9oUmW1yo/edit?usp=sharing"",""น่าน!J359"")"),56592)</f>
        <v>56592</v>
      </c>
      <c r="K464" s="268">
        <f t="shared" ref="K464:K515" ca="1" si="117">IF(I464&gt;0,J464*100/I464,0)</f>
        <v>100.04419537893118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IFERROR(__xludf.DUMMYFUNCTION("IMPORTRANGE(""https://docs.google.com/spreadsheets/d/11923uPwbBZFjjGgGUA6NLw09EwE0CqkOc4q9oUmW1yo/edit?usp=sharing"",""น่าน!J376"")"),56592)</f>
        <v>56592</v>
      </c>
      <c r="K481" s="201">
        <f t="shared" ca="1" si="117"/>
        <v>100.04419537893118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IFERROR(__xludf.DUMMYFUNCTION("IMPORTRANGE(""https://docs.google.com/spreadsheets/d/11923uPwbBZFjjGgGUA6NLw09EwE0CqkOc4q9oUmW1yo/edit?usp=sharing"",""น่าน!J378"")"),55028)</f>
        <v>55028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IFERROR(__xludf.DUMMYFUNCTION("IMPORTRANGE(""https://docs.google.com/spreadsheets/d/11923uPwbBZFjjGgGUA6NLw09EwE0CqkOc4q9oUmW1yo/edit?usp=sharing"",""น่าน!J379"")"),8871)</f>
        <v>8871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IFERROR(__xludf.DUMMYFUNCTION("IMPORTRANGE(""https://docs.google.com/spreadsheets/d/11923uPwbBZFjjGgGUA6NLw09EwE0CqkOc4q9oUmW1yo/edit?usp=sharing"",""น่าน!J380"")"),51)</f>
        <v>51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IFERROR(__xludf.DUMMYFUNCTION("IMPORTRANGE(""https://docs.google.com/spreadsheets/d/11923uPwbBZFjjGgGUA6NLw09EwE0CqkOc4q9oUmW1yo/edit?usp=sharing"",""น่าน!J381"")"),9)</f>
        <v>9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IFERROR(__xludf.DUMMYFUNCTION("IMPORTRANGE(""https://docs.google.com/spreadsheets/d/11923uPwbBZFjjGgGUA6NLw09EwE0CqkOc4q9oUmW1yo/edit?usp=sharing"",""น่าน!J382"")"),612)</f>
        <v>612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IFERROR(__xludf.DUMMYFUNCTION("IMPORTRANGE(""https://docs.google.com/spreadsheets/d/11923uPwbBZFjjGgGUA6NLw09EwE0CqkOc4q9oUmW1yo/edit?usp=sharing"",""น่าน!J383"")"),112)</f>
        <v>112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IFERROR(__xludf.DUMMYFUNCTION("IMPORTRANGE(""https://docs.google.com/spreadsheets/d/11923uPwbBZFjjGgGUA6NLw09EwE0CqkOc4q9oUmW1yo/edit?usp=sharing"",""น่าน!J384"")"),597)</f>
        <v>597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IFERROR(__xludf.DUMMYFUNCTION("IMPORTRANGE(""https://docs.google.com/spreadsheets/d/11923uPwbBZFjjGgGUA6NLw09EwE0CqkOc4q9oUmW1yo/edit?usp=sharing"",""น่าน!J385"")"),109)</f>
        <v>109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IFERROR(__xludf.DUMMYFUNCTION("IMPORTRANGE(""https://docs.google.com/spreadsheets/d/11923uPwbBZFjjGgGUA6NLw09EwE0CqkOc4q9oUmW1yo/edit?usp=sharing"",""น่าน!J386"")"),15)</f>
        <v>15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IFERROR(__xludf.DUMMYFUNCTION("IMPORTRANGE(""https://docs.google.com/spreadsheets/d/11923uPwbBZFjjGgGUA6NLw09EwE0CqkOc4q9oUmW1yo/edit?usp=sharing"",""น่าน!J388"")"),901)</f>
        <v>901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IFERROR(__xludf.DUMMYFUNCTION("IMPORTRANGE(""https://docs.google.com/spreadsheets/d/11923uPwbBZFjjGgGUA6NLw09EwE0CqkOc4q9oUmW1yo/edit?usp=sharing"",""น่าน!J389"")"),85)</f>
        <v>85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IFERROR(__xludf.DUMMYFUNCTION("IMPORTRANGE(""https://docs.google.com/spreadsheets/d/11923uPwbBZFjjGgGUA6NLw09EwE0CqkOc4q9oUmW1yo/edit?usp=sharing"",""น่าน!J392"")"),575)</f>
        <v>575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IFERROR(__xludf.DUMMYFUNCTION("IMPORTRANGE(""https://docs.google.com/spreadsheets/d/11923uPwbBZFjjGgGUA6NLw09EwE0CqkOc4q9oUmW1yo/edit?usp=sharing"",""น่าน!J393"")"),575)</f>
        <v>575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IFERROR(__xludf.DUMMYFUNCTION("IMPORTRANGE(""https://docs.google.com/spreadsheets/d/11923uPwbBZFjjGgGUA6NLw09EwE0CqkOc4q9oUmW1yo/edit?usp=sharing"",""น่าน!J394"")"),187)</f>
        <v>187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IFERROR(__xludf.DUMMYFUNCTION("IMPORTRANGE(""https://docs.google.com/spreadsheets/d/11923uPwbBZFjjGgGUA6NLw09EwE0CqkOc4q9oUmW1yo/edit?usp=sharing"",""น่าน!J395"")"),222)</f>
        <v>222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IFERROR(__xludf.DUMMYFUNCTION("IMPORTRANGE(""https://docs.google.com/spreadsheets/d/11923uPwbBZFjjGgGUA6NLw09EwE0CqkOc4q9oUmW1yo/edit?usp=sharing"",""น่าน!J396"")"),48)</f>
        <v>48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IFERROR(__xludf.DUMMYFUNCTION("IMPORTRANGE(""https://docs.google.com/spreadsheets/d/11923uPwbBZFjjGgGUA6NLw09EwE0CqkOc4q9oUmW1yo/edit?usp=sharing"",""น่าน!J397"")"),162)</f>
        <v>162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IFERROR(__xludf.DUMMYFUNCTION("IMPORTRANGE(""https://docs.google.com/spreadsheets/d/11923uPwbBZFjjGgGUA6NLw09EwE0CqkOc4q9oUmW1yo/edit?usp=sharing"",""น่าน!J398"")"),33)</f>
        <v>33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IFERROR(__xludf.DUMMYFUNCTION("IMPORTRANGE(""https://docs.google.com/spreadsheets/d/11923uPwbBZFjjGgGUA6NLw09EwE0CqkOc4q9oUmW1yo/edit?usp=sharing"",""น่าน!J399"")"),60)</f>
        <v>60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IFERROR(__xludf.DUMMYFUNCTION("IMPORTRANGE(""https://docs.google.com/spreadsheets/d/11923uPwbBZFjjGgGUA6NLw09EwE0CqkOc4q9oUmW1yo/edit?usp=sharing"",""น่าน!J400"")"),15)</f>
        <v>15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IFERROR(__xludf.DUMMYFUNCTION("IMPORTRANGE(""https://docs.google.com/spreadsheets/d/11923uPwbBZFjjGgGUA6NLw09EwE0CqkOc4q9oUmW1yo/edit?usp=sharing"",""น่าน!J403"")"),301)</f>
        <v>301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IFERROR(__xludf.DUMMYFUNCTION("IMPORTRANGE(""https://docs.google.com/spreadsheets/d/11923uPwbBZFjjGgGUA6NLw09EwE0CqkOc4q9oUmW1yo/edit?usp=sharing"",""น่าน!J404"")"),119)</f>
        <v>119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IFERROR(__xludf.DUMMYFUNCTION("IMPORTRANGE(""https://docs.google.com/spreadsheets/d/11923uPwbBZFjjGgGUA6NLw09EwE0CqkOc4q9oUmW1yo/edit?usp=sharing"",""น่าน!J405"")"),185)</f>
        <v>185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IFERROR(__xludf.DUMMYFUNCTION("IMPORTRANGE(""https://docs.google.com/spreadsheets/d/11923uPwbBZFjjGgGUA6NLw09EwE0CqkOc4q9oUmW1yo/edit?usp=sharing"",""น่าน!J406"")"),87)</f>
        <v>87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IFERROR(__xludf.DUMMYFUNCTION("IMPORTRANGE(""https://docs.google.com/spreadsheets/d/11923uPwbBZFjjGgGUA6NLw09EwE0CqkOc4q9oUmW1yo/edit?usp=sharing"",""น่าน!J407"")"),116)</f>
        <v>116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IFERROR(__xludf.DUMMYFUNCTION("IMPORTRANGE(""https://docs.google.com/spreadsheets/d/11923uPwbBZFjjGgGUA6NLw09EwE0CqkOc4q9oUmW1yo/edit?usp=sharing"",""น่าน!J408"")"),32)</f>
        <v>32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IFERROR(__xludf.DUMMYFUNCTION("IMPORTRANGE(""https://docs.google.com/spreadsheets/d/11923uPwbBZFjjGgGUA6NLw09EwE0CqkOc4q9oUmW1yo/edit?usp=sharing"",""น่าน!J409"")"),52)</f>
        <v>52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IFERROR(__xludf.DUMMYFUNCTION("IMPORTRANGE(""https://docs.google.com/spreadsheets/d/11923uPwbBZFjjGgGUA6NLw09EwE0CqkOc4q9oUmW1yo/edit?usp=sharing"",""น่าน!J410"")"),20)</f>
        <v>20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IFERROR(__xludf.DUMMYFUNCTION("IMPORTRANGE(""https://docs.google.com/spreadsheets/d/11923uPwbBZFjjGgGUA6NLw09EwE0CqkOc4q9oUmW1yo/edit?usp=sharing"",""น่าน!J420"")"),13)</f>
        <v>13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IFERROR(__xludf.DUMMYFUNCTION("IMPORTRANGE(""https://docs.google.com/spreadsheets/d/11923uPwbBZFjjGgGUA6NLw09EwE0CqkOc4q9oUmW1yo/edit?usp=sharing"",""น่าน!J422"")"),13)</f>
        <v>13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IFERROR(__xludf.DUMMYFUNCTION("IMPORTRANGE(""https://docs.google.com/spreadsheets/d/11923uPwbBZFjjGgGUA6NLw09EwE0CqkOc4q9oUmW1yo/edit?usp=sharing"",""น่าน!L428"")"),49540)</f>
        <v>49540</v>
      </c>
      <c r="M533" s="411"/>
      <c r="N533" s="411">
        <f ca="1">IFERROR(__xludf.DUMMYFUNCTION("IMPORTRANGE(""https://docs.google.com/spreadsheets/d/11923uPwbBZFjjGgGUA6NLw09EwE0CqkOc4q9oUmW1yo/edit?usp=sharing"",""น่าน!M428"")"),44380)</f>
        <v>44380</v>
      </c>
      <c r="O533" s="411">
        <f t="shared" ref="O533:O537" ca="1" si="118">+IF(L533&gt;0,N533*100/L533,0)</f>
        <v>89.584174404521605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IFERROR(__xludf.DUMMYFUNCTION("IMPORTRANGE(""https://docs.google.com/spreadsheets/d/11923uPwbBZFjjGgGUA6NLw09EwE0CqkOc4q9oUmW1yo/edit?usp=sharing"",""น่าน!L430"")"),49540)</f>
        <v>49540</v>
      </c>
      <c r="M535" s="165"/>
      <c r="N535" s="168">
        <f ca="1">IFERROR(__xludf.DUMMYFUNCTION("IMPORTRANGE(""https://docs.google.com/spreadsheets/d/11923uPwbBZFjjGgGUA6NLw09EwE0CqkOc4q9oUmW1yo/edit?usp=sharing"",""น่าน!M430"")"),44380)</f>
        <v>44380</v>
      </c>
      <c r="O535" s="168">
        <f t="shared" ca="1" si="118"/>
        <v>89.584174404521605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IFERROR(__xludf.DUMMYFUNCTION("IMPORTRANGE(""https://docs.google.com/spreadsheets/d/11923uPwbBZFjjGgGUA6NLw09EwE0CqkOc4q9oUmW1yo/edit?usp=sharing"",""น่าน!L432"")"),49540)</f>
        <v>49540</v>
      </c>
      <c r="M537" s="168"/>
      <c r="N537" s="168">
        <f ca="1">IFERROR(__xludf.DUMMYFUNCTION("IMPORTRANGE(""https://docs.google.com/spreadsheets/d/11923uPwbBZFjjGgGUA6NLw09EwE0CqkOc4q9oUmW1yo/edit?usp=sharing"",""น่าน!M432"")"),44380)</f>
        <v>44380</v>
      </c>
      <c r="O537" s="168">
        <f t="shared" ca="1" si="118"/>
        <v>89.584174404521605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IFERROR(__xludf.DUMMYFUNCTION("IMPORTRANGE(""https://docs.google.com/spreadsheets/d/11923uPwbBZFjjGgGUA6NLw09EwE0CqkOc4q9oUmW1yo/edit?usp=sharing"",""น่าน!M433"")"),29006)</f>
        <v>29006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IFERROR(__xludf.DUMMYFUNCTION("IMPORTRANGE(""https://docs.google.com/spreadsheets/d/11923uPwbBZFjjGgGUA6NLw09EwE0CqkOc4q9oUmW1yo/edit?usp=sharing"",""น่าน!M436"")"),15374)</f>
        <v>15374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IFERROR(__xludf.DUMMYFUNCTION("IMPORTRANGE(""https://docs.google.com/spreadsheets/d/11923uPwbBZFjjGgGUA6NLw09EwE0CqkOc4q9oUmW1yo/edit?usp=sharing"",""น่าน!J459"")"),2383)</f>
        <v>2383</v>
      </c>
      <c r="K564" s="371">
        <f ca="1">IF(I564&gt;0,J564*100/I564,0)</f>
        <v>110.83720930232558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IFERROR(__xludf.DUMMYFUNCTION("IMPORTRANGE(""https://docs.google.com/spreadsheets/d/11923uPwbBZFjjGgGUA6NLw09EwE0CqkOc4q9oUmW1yo/edit?usp=sharing"",""น่าน!M459"")"),102057)</f>
        <v>102057</v>
      </c>
      <c r="O564" s="372">
        <f t="shared" ref="O564:O568" ca="1" si="122">+IF(L564&gt;0,N564*100/L564,0)</f>
        <v>70.481353591160214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IFERROR(__xludf.DUMMYFUNCTION("IMPORTRANGE(""https://docs.google.com/spreadsheets/d/11923uPwbBZFjjGgGUA6NLw09EwE0CqkOc4q9oUmW1yo/edit?usp=sharing"",""น่าน!M461"")"),102057)</f>
        <v>102057</v>
      </c>
      <c r="O566" s="168">
        <f t="shared" ca="1" si="122"/>
        <v>70.481353591160214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IFERROR(__xludf.DUMMYFUNCTION("IMPORTRANGE(""https://docs.google.com/spreadsheets/d/11923uPwbBZFjjGgGUA6NLw09EwE0CqkOc4q9oUmW1yo/edit?usp=sharing"",""น่าน!M463"")"),102057)</f>
        <v>102057</v>
      </c>
      <c r="O568" s="168">
        <f t="shared" ca="1" si="122"/>
        <v>70.481353591160214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IFERROR(__xludf.DUMMYFUNCTION("IMPORTRANGE(""https://docs.google.com/spreadsheets/d/11923uPwbBZFjjGgGUA6NLw09EwE0CqkOc4q9oUmW1yo/edit?usp=sharing"",""น่าน!M466"")"),76830)</f>
        <v>76830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IFERROR(__xludf.DUMMYFUNCTION("IMPORTRANGE(""https://docs.google.com/spreadsheets/d/11923uPwbBZFjjGgGUA6NLw09EwE0CqkOc4q9oUmW1yo/edit?usp=sharing"",""น่าน!M467"")"),25227)</f>
        <v>25227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IFERROR(__xludf.DUMMYFUNCTION("IMPORTRANGE(""https://docs.google.com/spreadsheets/d/11923uPwbBZFjjGgGUA6NLw09EwE0CqkOc4q9oUmW1yo/edit?usp=sharing"",""น่าน!J468"")"),2383)</f>
        <v>2383</v>
      </c>
      <c r="K573" s="201">
        <f ca="1">IF(I573&gt;0,J573*100/I573,0)</f>
        <v>110.83720930232558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IFERROR(__xludf.DUMMYFUNCTION("IMPORTRANGE(""https://docs.google.com/spreadsheets/d/11923uPwbBZFjjGgGUA6NLw09EwE0CqkOc4q9oUmW1yo/edit?usp=sharing"",""น่าน!J472"")"),2141)</f>
        <v>2141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IFERROR(__xludf.DUMMYFUNCTION("IMPORTRANGE(""https://docs.google.com/spreadsheets/d/11923uPwbBZFjjGgGUA6NLw09EwE0CqkOc4q9oUmW1yo/edit?usp=sharing"",""น่าน!J473"")"),44)</f>
        <v>44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IFERROR(__xludf.DUMMYFUNCTION("IMPORTRANGE(""https://docs.google.com/spreadsheets/d/11923uPwbBZFjjGgGUA6NLw09EwE0CqkOc4q9oUmW1yo/edit?usp=sharing"",""น่าน!J475"")"),61)</f>
        <v>61</v>
      </c>
      <c r="K580" s="371">
        <f ca="1">IF(I580&gt;0,J580*100/I580,0)</f>
        <v>87.142857142857139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IFERROR(__xludf.DUMMYFUNCTION("IMPORTRANGE(""https://docs.google.com/spreadsheets/d/11923uPwbBZFjjGgGUA6NLw09EwE0CqkOc4q9oUmW1yo/edit?usp=sharing"",""น่าน!M475"")"),195713)</f>
        <v>195713</v>
      </c>
      <c r="O580" s="372">
        <f t="shared" ref="O580:O584" ca="1" si="124">+IF(L580&gt;0,N580*100/L580,0)</f>
        <v>65.57208429657922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IFERROR(__xludf.DUMMYFUNCTION("IMPORTRANGE(""https://docs.google.com/spreadsheets/d/11923uPwbBZFjjGgGUA6NLw09EwE0CqkOc4q9oUmW1yo/edit?usp=sharing"",""น่าน!M477"")"),195713)</f>
        <v>195713</v>
      </c>
      <c r="O582" s="168">
        <f t="shared" ca="1" si="124"/>
        <v>65.57208429657922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IFERROR(__xludf.DUMMYFUNCTION("IMPORTRANGE(""https://docs.google.com/spreadsheets/d/11923uPwbBZFjjGgGUA6NLw09EwE0CqkOc4q9oUmW1yo/edit?usp=sharing"",""น่าน!M479"")"),195713)</f>
        <v>195713</v>
      </c>
      <c r="O584" s="168">
        <f t="shared" ca="1" si="124"/>
        <v>65.57208429657922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IFERROR(__xludf.DUMMYFUNCTION("IMPORTRANGE(""https://docs.google.com/spreadsheets/d/11923uPwbBZFjjGgGUA6NLw09EwE0CqkOc4q9oUmW1yo/edit?usp=sharing"",""น่าน!M482"")"),84320)</f>
        <v>84320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IFERROR(__xludf.DUMMYFUNCTION("IMPORTRANGE(""https://docs.google.com/spreadsheets/d/11923uPwbBZFjjGgGUA6NLw09EwE0CqkOc4q9oUmW1yo/edit?usp=sharing"",""น่าน!M483"")"),111393)</f>
        <v>111393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IFERROR(__xludf.DUMMYFUNCTION("IMPORTRANGE(""https://docs.google.com/spreadsheets/d/11923uPwbBZFjjGgGUA6NLw09EwE0CqkOc4q9oUmW1yo/edit?usp=sharing"",""น่าน!J484"")"),59)</f>
        <v>59</v>
      </c>
      <c r="K589" s="163">
        <f t="shared" ref="K589:K596" ca="1" si="125">IF(I589&gt;0,J589*100/I589,0)</f>
        <v>84.285714285714292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IFERROR(__xludf.DUMMYFUNCTION("IMPORTRANGE(""https://docs.google.com/spreadsheets/d/11923uPwbBZFjjGgGUA6NLw09EwE0CqkOc4q9oUmW1yo/edit?usp=sharing"",""น่าน!J485"")"),20.87)</f>
        <v>20.87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IFERROR(__xludf.DUMMYFUNCTION("IMPORTRANGE(""https://docs.google.com/spreadsheets/d/11923uPwbBZFjjGgGUA6NLw09EwE0CqkOc4q9oUmW1yo/edit?usp=sharing"",""น่าน!J486"")"),59)</f>
        <v>59</v>
      </c>
      <c r="K591" s="163">
        <f t="shared" ca="1" si="125"/>
        <v>84.285714285714292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IFERROR(__xludf.DUMMYFUNCTION("IMPORTRANGE(""https://docs.google.com/spreadsheets/d/11923uPwbBZFjjGgGUA6NLw09EwE0CqkOc4q9oUmW1yo/edit?usp=sharing"",""น่าน!J487"")"),20.55)</f>
        <v>20.55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IFERROR(__xludf.DUMMYFUNCTION("IMPORTRANGE(""https://docs.google.com/spreadsheets/d/11923uPwbBZFjjGgGUA6NLw09EwE0CqkOc4q9oUmW1yo/edit?usp=sharing"",""น่าน!J488"")"),54)</f>
        <v>54</v>
      </c>
      <c r="K593" s="163">
        <f t="shared" ca="1" si="125"/>
        <v>77.142857142857139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IFERROR(__xludf.DUMMYFUNCTION("IMPORTRANGE(""https://docs.google.com/spreadsheets/d/11923uPwbBZFjjGgGUA6NLw09EwE0CqkOc4q9oUmW1yo/edit?usp=sharing"",""น่าน!J489"")"),18.39)</f>
        <v>18.39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IFERROR(__xludf.DUMMYFUNCTION("IMPORTRANGE(""https://docs.google.com/spreadsheets/d/11923uPwbBZFjjGgGUA6NLw09EwE0CqkOc4q9oUmW1yo/edit?usp=sharing"",""น่าน!J490"")"),61)</f>
        <v>61</v>
      </c>
      <c r="K595" s="163">
        <f t="shared" ca="1" si="125"/>
        <v>87.142857142857139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IFERROR(__xludf.DUMMYFUNCTION("IMPORTRANGE(""https://docs.google.com/spreadsheets/d/11923uPwbBZFjjGgGUA6NLw09EwE0CqkOc4q9oUmW1yo/edit?usp=sharing"",""น่าน!J491"")"),20.66)</f>
        <v>20.66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IFERROR(__xludf.DUMMYFUNCTION("IMPORTRANGE(""https://docs.google.com/spreadsheets/d/11923uPwbBZFjjGgGUA6NLw09EwE0CqkOc4q9oUmW1yo/edit?usp=sharing"",""น่าน!L492"")"),3400)</f>
        <v>3400</v>
      </c>
      <c r="M597" s="411"/>
      <c r="N597" s="411">
        <f ca="1">IFERROR(__xludf.DUMMYFUNCTION("IMPORTRANGE(""https://docs.google.com/spreadsheets/d/11923uPwbBZFjjGgGUA6NLw09EwE0CqkOc4q9oUmW1yo/edit?usp=sharing"",""น่าน!M492"")"),3000)</f>
        <v>3000</v>
      </c>
      <c r="O597" s="411">
        <f t="shared" ref="O597:O601" ca="1" si="126">+IF(L597&gt;0,N597*100/L597,0)</f>
        <v>88.235294117647058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IFERROR(__xludf.DUMMYFUNCTION("IMPORTRANGE(""https://docs.google.com/spreadsheets/d/11923uPwbBZFjjGgGUA6NLw09EwE0CqkOc4q9oUmW1yo/edit?usp=sharing"",""น่าน!L494"")"),3400)</f>
        <v>3400</v>
      </c>
      <c r="M599" s="165"/>
      <c r="N599" s="168">
        <f ca="1">IFERROR(__xludf.DUMMYFUNCTION("IMPORTRANGE(""https://docs.google.com/spreadsheets/d/11923uPwbBZFjjGgGUA6NLw09EwE0CqkOc4q9oUmW1yo/edit?usp=sharing"",""น่าน!M494"")"),3000)</f>
        <v>3000</v>
      </c>
      <c r="O599" s="168">
        <f t="shared" ca="1" si="126"/>
        <v>88.235294117647058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IFERROR(__xludf.DUMMYFUNCTION("IMPORTRANGE(""https://docs.google.com/spreadsheets/d/11923uPwbBZFjjGgGUA6NLw09EwE0CqkOc4q9oUmW1yo/edit?usp=sharing"",""น่าน!L496"")"),3400)</f>
        <v>3400</v>
      </c>
      <c r="M601" s="168"/>
      <c r="N601" s="168">
        <f ca="1">IFERROR(__xludf.DUMMYFUNCTION("IMPORTRANGE(""https://docs.google.com/spreadsheets/d/11923uPwbBZFjjGgGUA6NLw09EwE0CqkOc4q9oUmW1yo/edit?usp=sharing"",""น่าน!M496"")"),3000)</f>
        <v>3000</v>
      </c>
      <c r="O601" s="168">
        <f t="shared" ca="1" si="126"/>
        <v>88.235294117647058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IFERROR(__xludf.DUMMYFUNCTION("IMPORTRANGE(""https://docs.google.com/spreadsheets/d/11923uPwbBZFjjGgGUA6NLw09EwE0CqkOc4q9oUmW1yo/edit?usp=sharing"",""น่าน!M500"")"),3000)</f>
        <v>3000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IFERROR(__xludf.DUMMYFUNCTION("IMPORTRANGE(""https://docs.google.com/spreadsheets/d/11923uPwbBZFjjGgGUA6NLw09EwE0CqkOc4q9oUmW1yo/edit?usp=sharing"",""น่าน!J523"")"),4964425.88)</f>
        <v>4964425.88</v>
      </c>
      <c r="K628" s="342">
        <f t="shared" ref="K628:K635" ca="1" si="129">IF(I628&gt;0,J628*100/I628,0)</f>
        <v>96.348657415803714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IFERROR(__xludf.DUMMYFUNCTION("IMPORTRANGE(""https://docs.google.com/spreadsheets/d/11923uPwbBZFjjGgGUA6NLw09EwE0CqkOc4q9oUmW1yo/edit?usp=sharing"",""น่าน!J524"")"),309)</f>
        <v>309</v>
      </c>
      <c r="K629" s="342">
        <f t="shared" ca="1" si="129"/>
        <v>94.495412844036693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IFERROR(__xludf.DUMMYFUNCTION("IMPORTRANGE(""https://docs.google.com/spreadsheets/d/11923uPwbBZFjjGgGUA6NLw09EwE0CqkOc4q9oUmW1yo/edit?usp=sharing"",""น่าน!J525"")"),536504.94)</f>
        <v>536504.93999999994</v>
      </c>
      <c r="K630" s="342">
        <f t="shared" ca="1" si="129"/>
        <v>50.188621884864652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IFERROR(__xludf.DUMMYFUNCTION("IMPORTRANGE(""https://docs.google.com/spreadsheets/d/11923uPwbBZFjjGgGUA6NLw09EwE0CqkOc4q9oUmW1yo/edit?usp=sharing"",""น่าน!J526"")"),65)</f>
        <v>65</v>
      </c>
      <c r="K631" s="342">
        <f t="shared" ca="1" si="129"/>
        <v>95.588235294117652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IFERROR(__xludf.DUMMYFUNCTION("IMPORTRANGE(""https://docs.google.com/spreadsheets/d/11923uPwbBZFjjGgGUA6NLw09EwE0CqkOc4q9oUmW1yo/edit?usp=sharing"",""น่าน!J529"")"),6000000)</f>
        <v>6000000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IFERROR(__xludf.DUMMYFUNCTION("IMPORTRANGE(""https://docs.google.com/spreadsheets/d/11923uPwbBZFjjGgGUA6NLw09EwE0CqkOc4q9oUmW1yo/edit?usp=sharing"",""น่าน!J530"")"),167)</f>
        <v>167</v>
      </c>
      <c r="K635" s="487">
        <f t="shared" ca="1" si="129"/>
        <v>74.88789237668162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6554143</v>
      </c>
      <c r="M8" s="23">
        <f t="shared" ca="1" si="0"/>
        <v>4023657</v>
      </c>
      <c r="N8" s="23">
        <f t="shared" ca="1" si="0"/>
        <v>6554161</v>
      </c>
      <c r="O8" s="22">
        <f t="shared" ref="O8:O16" ca="1" si="1">IF(L8&gt;0,N8*100/L8,0)</f>
        <v>100.00027463544815</v>
      </c>
      <c r="P8" s="22">
        <f t="shared" ref="P8:P16" ca="1" si="2">IF(M8&gt;0,N8*100/M8,0)</f>
        <v>162.89064897927432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6554143</v>
      </c>
      <c r="M10" s="30">
        <f t="shared" ca="1" si="4"/>
        <v>4023657</v>
      </c>
      <c r="N10" s="30">
        <f t="shared" ca="1" si="4"/>
        <v>6554161</v>
      </c>
      <c r="O10" s="29">
        <f t="shared" ca="1" si="1"/>
        <v>100.00027463544815</v>
      </c>
      <c r="P10" s="29">
        <f t="shared" ca="1" si="2"/>
        <v>162.89064897927432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6162343</v>
      </c>
      <c r="M12" s="39">
        <f t="shared" ca="1" si="6"/>
        <v>3631857</v>
      </c>
      <c r="N12" s="39">
        <f t="shared" ca="1" si="6"/>
        <v>6162361</v>
      </c>
      <c r="O12" s="39">
        <f t="shared" ca="1" si="1"/>
        <v>100.00029209669114</v>
      </c>
      <c r="P12" s="39">
        <f t="shared" ca="1" si="2"/>
        <v>169.67521022991821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1716539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4445804</v>
      </c>
      <c r="M14" s="39">
        <f t="shared" si="8"/>
        <v>0</v>
      </c>
      <c r="N14" s="39">
        <f t="shared" ca="1" si="8"/>
        <v>2530504</v>
      </c>
      <c r="O14" s="39">
        <f t="shared" ca="1" si="1"/>
        <v>56.918928499771923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4023657</v>
      </c>
      <c r="M18" s="23">
        <f t="shared" ca="1" si="11"/>
        <v>4023657</v>
      </c>
      <c r="N18" s="23">
        <f t="shared" ca="1" si="11"/>
        <v>4023657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4023657</v>
      </c>
      <c r="M20" s="30">
        <f t="shared" ca="1" si="15"/>
        <v>4023657</v>
      </c>
      <c r="N20" s="30">
        <f t="shared" ca="1" si="15"/>
        <v>4023657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3631857</v>
      </c>
      <c r="M22" s="42">
        <f t="shared" ca="1" si="18"/>
        <v>3631857</v>
      </c>
      <c r="N22" s="39">
        <f t="shared" ca="1" si="18"/>
        <v>3631857</v>
      </c>
      <c r="O22" s="39">
        <f t="shared" ca="1" si="17"/>
        <v>100</v>
      </c>
      <c r="P22" s="39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1716539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1915318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2530486</v>
      </c>
      <c r="M28" s="23">
        <f t="shared" si="23"/>
        <v>0</v>
      </c>
      <c r="N28" s="23">
        <f t="shared" ca="1" si="23"/>
        <v>2530504</v>
      </c>
      <c r="O28" s="22">
        <f t="shared" ref="O28:O30" ca="1" si="24">IF(L28&gt;0,N28*100/L28,0)</f>
        <v>100.00071132580857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2530486</v>
      </c>
      <c r="M30" s="30">
        <f t="shared" si="27"/>
        <v>0</v>
      </c>
      <c r="N30" s="30">
        <f t="shared" ca="1" si="27"/>
        <v>2530504</v>
      </c>
      <c r="O30" s="29">
        <f t="shared" ca="1" si="24"/>
        <v>100.00071132580857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2530486</v>
      </c>
      <c r="M32" s="39">
        <f t="shared" si="30"/>
        <v>0</v>
      </c>
      <c r="N32" s="39">
        <f t="shared" ca="1" si="30"/>
        <v>2530504</v>
      </c>
      <c r="O32" s="39">
        <f t="shared" ca="1" si="29"/>
        <v>100.00071132580857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2530486</v>
      </c>
      <c r="M34" s="39">
        <f t="shared" si="32"/>
        <v>0</v>
      </c>
      <c r="N34" s="39">
        <f t="shared" ca="1" si="32"/>
        <v>2530504</v>
      </c>
      <c r="O34" s="39">
        <f t="shared" ca="1" si="29"/>
        <v>100.00071132580857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4023657</v>
      </c>
      <c r="M37" s="55">
        <f t="shared" ca="1" si="33"/>
        <v>4023657</v>
      </c>
      <c r="N37" s="55">
        <f t="shared" ca="1" si="33"/>
        <v>4023657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811700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811700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IFERROR(__xludf.DUMMYFUNCTION("IMPORTRANGE(""https://docs.google.com/spreadsheets/d/1Yj_ptqi66GCucihVvJfMjLAmec39IyEx_6qawtMGysU/edit?usp=sharing"",""สบก!R26"")"),619700)</f>
        <v>619700</v>
      </c>
      <c r="O45" s="39">
        <f ca="1">IF(L45&gt;0,N45*100/L45,0)</f>
        <v>100</v>
      </c>
      <c r="P45" s="39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440339</v>
      </c>
      <c r="M53" s="121">
        <f t="shared" ca="1" si="39"/>
        <v>440339</v>
      </c>
      <c r="N53" s="121">
        <f t="shared" ca="1" si="39"/>
        <v>440339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440339</v>
      </c>
      <c r="M55" s="121">
        <f t="shared" ca="1" si="43"/>
        <v>440339</v>
      </c>
      <c r="N55" s="121">
        <f t="shared" ca="1" si="43"/>
        <v>440339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440339</v>
      </c>
      <c r="M57" s="50">
        <f ca="1">IFERROR(__xludf.DUMMYFUNCTION("IMPORTRANGE(""https://docs.google.com/spreadsheets/d/1Yj_ptqi66GCucihVvJfMjLAmec39IyEx_6qawtMGysU/edit?usp=sharing"",""สบก!Z26"")"),440339)</f>
        <v>440339</v>
      </c>
      <c r="N57" s="50">
        <f ca="1">IFERROR(__xludf.DUMMYFUNCTION("IMPORTRANGE(""https://docs.google.com/spreadsheets/d/1Yj_ptqi66GCucihVvJfMjLAmec39IyEx_6qawtMGysU/edit?usp=sharing"",""สบก!AA26"")"),440339)</f>
        <v>440339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IFERROR(__xludf.DUMMYFUNCTION("IMPORTRANGE(""https://docs.google.com/spreadsheets/d/1Yj_ptqi66GCucihVvJfMjLAmec39IyEx_6qawtMGysU/edit?usp=sharing"",""สบก!V26"")"),440339)</f>
        <v>440339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418720</v>
      </c>
      <c r="M66" s="152">
        <f t="shared" ca="1" si="45"/>
        <v>418720</v>
      </c>
      <c r="N66" s="152">
        <f t="shared" ca="1" si="45"/>
        <v>418720</v>
      </c>
      <c r="O66" s="151">
        <f t="shared" ref="O66:O68" ca="1" si="46">IF(L66&gt;0,N66*100/L66,0)</f>
        <v>100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418720</v>
      </c>
      <c r="M68" s="88">
        <f t="shared" ca="1" si="49"/>
        <v>418720</v>
      </c>
      <c r="N68" s="88">
        <f t="shared" ca="1" si="49"/>
        <v>418720</v>
      </c>
      <c r="O68" s="156">
        <f t="shared" ca="1" si="46"/>
        <v>100</v>
      </c>
      <c r="P68" s="156">
        <f t="shared" ca="1" si="47"/>
        <v>100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418720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IFERROR(__xludf.DUMMYFUNCTION("IMPORTRANGE(""https://docs.google.com/spreadsheets/d/1Yj_ptqi66GCucihVvJfMjLAmec39IyEx_6qawtMGysU/edit?usp=sharing"",""สบก!AJ26"")"),418720)</f>
        <v>418720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IFERROR(__xludf.DUMMYFUNCTION("IMPORTRANGE(""https://docs.google.com/spreadsheets/d/1Yj_ptqi66GCucihVvJfMjLAmec39IyEx_6qawtMGysU/edit?usp=sharing"",""สบก!AF26"")"),418720)</f>
        <v>418720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IFERROR(__xludf.DUMMYFUNCTION("IMPORTRANGE(""https://docs.google.com/spreadsheets/d/11923uPwbBZFjjGgGUA6NLw09EwE0CqkOc4q9oUmW1yo/edit?usp=sharing"",""พะเยา!J30"")"),1)</f>
        <v>1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335460</v>
      </c>
      <c r="M94" s="152">
        <f t="shared" ca="1" si="52"/>
        <v>335460</v>
      </c>
      <c r="N94" s="152">
        <f t="shared" ca="1" si="52"/>
        <v>335460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335460</v>
      </c>
      <c r="M96" s="88">
        <f t="shared" ca="1" si="56"/>
        <v>335460</v>
      </c>
      <c r="N96" s="88">
        <f t="shared" ca="1" si="56"/>
        <v>335460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150660</v>
      </c>
      <c r="M98" s="167">
        <f ca="1">IFERROR(__xludf.DUMMYFUNCTION("IMPORTRANGE(""https://docs.google.com/spreadsheets/d/1Yj_ptqi66GCucihVvJfMjLAmec39IyEx_6qawtMGysU/edit?usp=sharing"",""สบก!AR26"")"),150660)</f>
        <v>150660</v>
      </c>
      <c r="N98" s="168">
        <f ca="1">IFERROR(__xludf.DUMMYFUNCTION("IMPORTRANGE(""https://docs.google.com/spreadsheets/d/1Yj_ptqi66GCucihVvJfMjLAmec39IyEx_6qawtMGysU/edit?usp=sharing"",""สบก!AS26"")"),150660)</f>
        <v>150660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IFERROR(__xludf.DUMMYFUNCTION("IMPORTRANGE(""https://docs.google.com/spreadsheets/d/1Yj_ptqi66GCucihVvJfMjLAmec39IyEx_6qawtMGysU/edit?usp=sharing"",""สบก!AO26"")"),150660)</f>
        <v>150660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103415</v>
      </c>
      <c r="M118" s="152">
        <f t="shared" ca="1" si="58"/>
        <v>103415</v>
      </c>
      <c r="N118" s="152">
        <f t="shared" ca="1" si="58"/>
        <v>103415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103415</v>
      </c>
      <c r="M120" s="88">
        <f t="shared" ca="1" si="62"/>
        <v>103415</v>
      </c>
      <c r="N120" s="88">
        <f t="shared" ca="1" si="62"/>
        <v>103415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103415</v>
      </c>
      <c r="M122" s="167">
        <f ca="1">IFERROR(__xludf.DUMMYFUNCTION("IMPORTRANGE(""https://docs.google.com/spreadsheets/d/1Yj_ptqi66GCucihVvJfMjLAmec39IyEx_6qawtMGysU/edit?usp=sharing"",""สบก!BA26"")"),103415)</f>
        <v>103415</v>
      </c>
      <c r="N122" s="168">
        <f ca="1">IFERROR(__xludf.DUMMYFUNCTION("IMPORTRANGE(""https://docs.google.com/spreadsheets/d/1Yj_ptqi66GCucihVvJfMjLAmec39IyEx_6qawtMGysU/edit?usp=sharing"",""สบก!BB26"")"),103415)</f>
        <v>103415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IFERROR(__xludf.DUMMYFUNCTION("IMPORTRANGE(""https://docs.google.com/spreadsheets/d/1Yj_ptqi66GCucihVvJfMjLAmec39IyEx_6qawtMGysU/edit?usp=sharing"",""สบก!AX26"")"),103415)</f>
        <v>103415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909228</v>
      </c>
      <c r="M140" s="152">
        <f t="shared" ca="1" si="64"/>
        <v>909228</v>
      </c>
      <c r="N140" s="152">
        <f t="shared" ca="1" si="64"/>
        <v>909228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909228</v>
      </c>
      <c r="M142" s="88">
        <f t="shared" ca="1" si="68"/>
        <v>909228</v>
      </c>
      <c r="N142" s="88">
        <f t="shared" ca="1" si="68"/>
        <v>909228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909228</v>
      </c>
      <c r="M144" s="167">
        <f ca="1">IFERROR(__xludf.DUMMYFUNCTION("IMPORTRANGE(""https://docs.google.com/spreadsheets/d/1Yj_ptqi66GCucihVvJfMjLAmec39IyEx_6qawtMGysU/edit?usp=sharing"",""สบก!BJ26"")"),909228)</f>
        <v>909228</v>
      </c>
      <c r="N144" s="168">
        <f ca="1">IFERROR(__xludf.DUMMYFUNCTION("IMPORTRANGE(""https://docs.google.com/spreadsheets/d/1Yj_ptqi66GCucihVvJfMjLAmec39IyEx_6qawtMGysU/edit?usp=sharing"",""สบก!BK26"")"),909228)</f>
        <v>909228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IFERROR(__xludf.DUMMYFUNCTION("IMPORTRANGE(""https://docs.google.com/spreadsheets/d/1Yj_ptqi66GCucihVvJfMjLAmec39IyEx_6qawtMGysU/edit?usp=sharing"",""สบก!BG26"")"),447128)</f>
        <v>447128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IFERROR(__xludf.DUMMYFUNCTION("IMPORTRANGE(""https://docs.google.com/spreadsheets/d/11923uPwbBZFjjGgGUA6NLw09EwE0CqkOc4q9oUmW1yo/edit?usp=sharing"",""พะเยา!J84"")"),200)</f>
        <v>200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IFERROR(__xludf.DUMMYFUNCTION("IMPORTRANGE(""https://docs.google.com/spreadsheets/d/11923uPwbBZFjjGgGUA6NLw09EwE0CqkOc4q9oUmW1yo/edit?usp=sharing"",""พะเยา!J85"")"),200)</f>
        <v>200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IFERROR(__xludf.DUMMYFUNCTION("IMPORTRANGE(""https://docs.google.com/spreadsheets/d/11923uPwbBZFjjGgGUA6NLw09EwE0CqkOc4q9oUmW1yo/edit?usp=sharing"",""พะเยา!J140"")"),40)</f>
        <v>40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IFERROR(__xludf.DUMMYFUNCTION("IMPORTRANGE(""https://docs.google.com/spreadsheets/d/11923uPwbBZFjjGgGUA6NLw09EwE0CqkOc4q9oUmW1yo/edit?usp=sharing"",""พะเยา!J141"")"),2)</f>
        <v>2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IFERROR(__xludf.DUMMYFUNCTION("IMPORTRANGE(""https://docs.google.com/spreadsheets/d/11923uPwbBZFjjGgGUA6NLw09EwE0CqkOc4q9oUmW1yo/edit?usp=sharing"",""พะเยา!J143"")"),1)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IFERROR(__xludf.DUMMYFUNCTION("IMPORTRANGE(""https://docs.google.com/spreadsheets/d/1Yj_ptqi66GCucihVvJfMjLAmec39IyEx_6qawtMGysU/edit?usp=sharing"",""สบก!CC26"")"),71400)</f>
        <v>71400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194220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194220</v>
      </c>
      <c r="M273" s="88">
        <f t="shared" ca="1" si="87"/>
        <v>194220</v>
      </c>
      <c r="N273" s="88">
        <f t="shared" ca="1" si="87"/>
        <v>194220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194220</v>
      </c>
      <c r="M275" s="167">
        <f ca="1">IFERROR(__xludf.DUMMYFUNCTION("IMPORTRANGE(""https://docs.google.com/spreadsheets/d/1Yj_ptqi66GCucihVvJfMjLAmec39IyEx_6qawtMGysU/edit?usp=sharing"",""สบก!CK26"")"),194220)</f>
        <v>194220</v>
      </c>
      <c r="N275" s="168">
        <f ca="1">IFERROR(__xludf.DUMMYFUNCTION("IMPORTRANGE(""https://docs.google.com/spreadsheets/d/1Yj_ptqi66GCucihVvJfMjLAmec39IyEx_6qawtMGysU/edit?usp=sharing"",""สบก!CL26"")"),194220)</f>
        <v>194220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IFERROR(__xludf.DUMMYFUNCTION("IMPORTRANGE(""https://docs.google.com/spreadsheets/d/1Yj_ptqi66GCucihVvJfMjLAmec39IyEx_6qawtMGysU/edit?usp=sharing"",""สบก!CH26"")"),194220)</f>
        <v>194220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IFERROR(__xludf.DUMMYFUNCTION("IMPORTRANGE(""https://docs.google.com/spreadsheets/d/11923uPwbBZFjjGgGUA6NLw09EwE0CqkOc4q9oUmW1yo/edit?usp=sharing"",""พะเยา!J228"")"),694)</f>
        <v>694</v>
      </c>
      <c r="K328" s="317">
        <f ca="1">IF(I328&gt;0,J328*100/I328,0)</f>
        <v>119.65517241379311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718050</v>
      </c>
      <c r="M329" s="152">
        <f t="shared" ca="1" si="98"/>
        <v>718050</v>
      </c>
      <c r="N329" s="152">
        <f t="shared" ca="1" si="98"/>
        <v>718050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718050</v>
      </c>
      <c r="M331" s="88">
        <f t="shared" ca="1" si="102"/>
        <v>718050</v>
      </c>
      <c r="N331" s="88">
        <f t="shared" ca="1" si="102"/>
        <v>718050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703050</v>
      </c>
      <c r="M333" s="167">
        <f ca="1">IFERROR(__xludf.DUMMYFUNCTION("IMPORTRANGE(""https://docs.google.com/spreadsheets/d/1Yj_ptqi66GCucihVvJfMjLAmec39IyEx_6qawtMGysU/edit?usp=sharing"",""สบก!DL26"")"),703050)</f>
        <v>703050</v>
      </c>
      <c r="N333" s="168">
        <f ca="1">IFERROR(__xludf.DUMMYFUNCTION("IMPORTRANGE(""https://docs.google.com/spreadsheets/d/1Yj_ptqi66GCucihVvJfMjLAmec39IyEx_6qawtMGysU/edit?usp=sharing"",""สบก!DM26"")"),703050)</f>
        <v>703050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IFERROR(__xludf.DUMMYFUNCTION("IMPORTRANGE(""https://docs.google.com/spreadsheets/d/1Yj_ptqi66GCucihVvJfMjLAmec39IyEx_6qawtMGysU/edit?usp=sharing"",""สบก!DI26"")"),508650)</f>
        <v>508650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IFERROR(__xludf.DUMMYFUNCTION("IMPORTRANGE(""https://docs.google.com/spreadsheets/d/11923uPwbBZFjjGgGUA6NLw09EwE0CqkOc4q9oUmW1yo/edit?usp=sharing"",""พะเยา!J234"")"),406)</f>
        <v>406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IFERROR(__xludf.DUMMYFUNCTION("IMPORTRANGE(""https://docs.google.com/spreadsheets/d/11923uPwbBZFjjGgGUA6NLw09EwE0CqkOc4q9oUmW1yo/edit?usp=sharing"",""พะเยา!J235"")"),2034.58)</f>
        <v>2034.58</v>
      </c>
      <c r="K340" s="342">
        <f t="shared" ca="1" si="103"/>
        <v>101.729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IFERROR(__xludf.DUMMYFUNCTION("IMPORTRANGE(""https://docs.google.com/spreadsheets/d/11923uPwbBZFjjGgGUA6NLw09EwE0CqkOc4q9oUmW1yo/edit?usp=sharing"",""พะเยา!J236"")"),635)</f>
        <v>635</v>
      </c>
      <c r="K341" s="342">
        <f t="shared" ca="1" si="103"/>
        <v>109.48275862068965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IFERROR(__xludf.DUMMYFUNCTION("IMPORTRANGE(""https://docs.google.com/spreadsheets/d/11923uPwbBZFjjGgGUA6NLw09EwE0CqkOc4q9oUmW1yo/edit?usp=sharing"",""พะเยา!J237"")"),4232.13999999999)</f>
        <v>4232.1399999999903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IFERROR(__xludf.DUMMYFUNCTION("IMPORTRANGE(""https://docs.google.com/spreadsheets/d/11923uPwbBZFjjGgGUA6NLw09EwE0CqkOc4q9oUmW1yo/edit?usp=sharing"",""พะเยา!J238"")"),84)</f>
        <v>84</v>
      </c>
      <c r="K343" s="342">
        <f t="shared" ca="1" si="103"/>
        <v>14.482758620689655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IFERROR(__xludf.DUMMYFUNCTION("IMPORTRANGE(""https://docs.google.com/spreadsheets/d/11923uPwbBZFjjGgGUA6NLw09EwE0CqkOc4q9oUmW1yo/edit?usp=sharing"",""พะเยา!J239"")"),307.42)</f>
        <v>307.42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IFERROR(__xludf.DUMMYFUNCTION("IMPORTRANGE(""https://docs.google.com/spreadsheets/d/11923uPwbBZFjjGgGUA6NLw09EwE0CqkOc4q9oUmW1yo/edit?usp=sharing"",""พะเยา!J240"")"),694)</f>
        <v>694</v>
      </c>
      <c r="K345" s="342">
        <f t="shared" ca="1" si="103"/>
        <v>119.65517241379311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IFERROR(__xludf.DUMMYFUNCTION("IMPORTRANGE(""https://docs.google.com/spreadsheets/d/11923uPwbBZFjjGgGUA6NLw09EwE0CqkOc4q9oUmW1yo/edit?usp=sharing"",""พะเยา!J241"")"),4333.09999999999)</f>
        <v>4333.0999999999904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IFERROR(__xludf.DUMMYFUNCTION("IMPORTRANGE(""https://docs.google.com/spreadsheets/d/11923uPwbBZFjjGgGUA6NLw09EwE0CqkOc4q9oUmW1yo/edit?usp=sharing"",""พะเยา!L242"")"),2530486)</f>
        <v>2530486</v>
      </c>
      <c r="M347" s="357"/>
      <c r="N347" s="357">
        <f ca="1">IFERROR(__xludf.DUMMYFUNCTION("IMPORTRANGE(""https://docs.google.com/spreadsheets/d/11923uPwbBZFjjGgGUA6NLw09EwE0CqkOc4q9oUmW1yo/edit?usp=sharing"",""พะเยา!M242"")"),2530504)</f>
        <v>2530504</v>
      </c>
      <c r="O347" s="357">
        <f ca="1">+IF(L347&gt;0,N347*100/L347,0)</f>
        <v>100.00071132580857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IFERROR(__xludf.DUMMYFUNCTION("IMPORTRANGE(""https://docs.google.com/spreadsheets/d/11923uPwbBZFjjGgGUA6NLw09EwE0CqkOc4q9oUmW1yo/edit?usp=sharing"",""พะเยา!J244"")"),105)</f>
        <v>105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IFERROR(__xludf.DUMMYFUNCTION("IMPORTRANGE(""https://docs.google.com/spreadsheets/d/11923uPwbBZFjjGgGUA6NLw09EwE0CqkOc4q9oUmW1yo/edit?usp=sharing"",""พะเยา!M244"")"),363980)</f>
        <v>363980</v>
      </c>
      <c r="O349" s="372">
        <f ca="1">+IF(L349&gt;0,N349*100/L349,0)</f>
        <v>100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IFERROR(__xludf.DUMMYFUNCTION("IMPORTRANGE(""https://docs.google.com/spreadsheets/d/11923uPwbBZFjjGgGUA6NLw09EwE0CqkOc4q9oUmW1yo/edit?usp=sharing"",""พะเยา!M247"")"),363980)</f>
        <v>363980</v>
      </c>
      <c r="O352" s="165">
        <f t="shared" ca="1" si="105"/>
        <v>100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IFERROR(__xludf.DUMMYFUNCTION("IMPORTRANGE(""https://docs.google.com/spreadsheets/d/11923uPwbBZFjjGgGUA6NLw09EwE0CqkOc4q9oUmW1yo/edit?usp=sharing"",""พะเยา!M249"")"),363980)</f>
        <v>363980</v>
      </c>
      <c r="O354" s="168">
        <f t="shared" ca="1" si="105"/>
        <v>100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IFERROR(__xludf.DUMMYFUNCTION("IMPORTRANGE(""https://docs.google.com/spreadsheets/d/11923uPwbBZFjjGgGUA6NLw09EwE0CqkOc4q9oUmW1yo/edit?usp=sharing"",""พะเยา!M250"")"),73200)</f>
        <v>73200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IFERROR(__xludf.DUMMYFUNCTION("IMPORTRANGE(""https://docs.google.com/spreadsheets/d/11923uPwbBZFjjGgGUA6NLw09EwE0CqkOc4q9oUmW1yo/edit?usp=sharing"",""พะเยา!M251"")"),102500)</f>
        <v>102500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IFERROR(__xludf.DUMMYFUNCTION("IMPORTRANGE(""https://docs.google.com/spreadsheets/d/11923uPwbBZFjjGgGUA6NLw09EwE0CqkOc4q9oUmW1yo/edit?usp=sharing"",""พะเยา!M252"")"),156000)</f>
        <v>156000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IFERROR(__xludf.DUMMYFUNCTION("IMPORTRANGE(""https://docs.google.com/spreadsheets/d/11923uPwbBZFjjGgGUA6NLw09EwE0CqkOc4q9oUmW1yo/edit?usp=sharing"",""พะเยา!M253"")"),32280)</f>
        <v>32280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IFERROR(__xludf.DUMMYFUNCTION("IMPORTRANGE(""https://docs.google.com/spreadsheets/d/11923uPwbBZFjjGgGUA6NLw09EwE0CqkOc4q9oUmW1yo/edit?usp=sharing"",""พะเยา!J270"")"),105)</f>
        <v>105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IFERROR(__xludf.DUMMYFUNCTION("IMPORTRANGE(""https://docs.google.com/spreadsheets/d/11923uPwbBZFjjGgGUA6NLw09EwE0CqkOc4q9oUmW1yo/edit?usp=sharing"",""พะเยา!J271"")"),30)</f>
        <v>30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IFERROR(__xludf.DUMMYFUNCTION("IMPORTRANGE(""https://docs.google.com/spreadsheets/d/11923uPwbBZFjjGgGUA6NLw09EwE0CqkOc4q9oUmW1yo/edit?usp=sharing"",""พะเยา!J272"")"),75)</f>
        <v>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IFERROR(__xludf.DUMMYFUNCTION("IMPORTRANGE(""https://docs.google.com/spreadsheets/d/11923uPwbBZFjjGgGUA6NLw09EwE0CqkOc4q9oUmW1yo/edit?usp=sharing"",""พะเยา!M275"")"),1028520)</f>
        <v>1028520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IFERROR(__xludf.DUMMYFUNCTION("IMPORTRANGE(""https://docs.google.com/spreadsheets/d/11923uPwbBZFjjGgGUA6NLw09EwE0CqkOc4q9oUmW1yo/edit?usp=sharing"",""พะเยา!M278"")"),1028520)</f>
        <v>1028520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IFERROR(__xludf.DUMMYFUNCTION("IMPORTRANGE(""https://docs.google.com/spreadsheets/d/11923uPwbBZFjjGgGUA6NLw09EwE0CqkOc4q9oUmW1yo/edit?usp=sharing"",""พะเยา!M280"")"),1028520)</f>
        <v>1028520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IFERROR(__xludf.DUMMYFUNCTION("IMPORTRANGE(""https://docs.google.com/spreadsheets/d/11923uPwbBZFjjGgGUA6NLw09EwE0CqkOc4q9oUmW1yo/edit?usp=sharing"",""พะเยา!M282"")"),625000)</f>
        <v>625000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IFERROR(__xludf.DUMMYFUNCTION("IMPORTRANGE(""https://docs.google.com/spreadsheets/d/11923uPwbBZFjjGgGUA6NLw09EwE0CqkOc4q9oUmW1yo/edit?usp=sharing"",""พะเยา!M283"")"),156000)</f>
        <v>156000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IFERROR(__xludf.DUMMYFUNCTION("IMPORTRANGE(""https://docs.google.com/spreadsheets/d/11923uPwbBZFjjGgGUA6NLw09EwE0CqkOc4q9oUmW1yo/edit?usp=sharing"",""พะเยา!M296"")"),271920)</f>
        <v>271920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IFERROR(__xludf.DUMMYFUNCTION("IMPORTRANGE(""https://docs.google.com/spreadsheets/d/11923uPwbBZFjjGgGUA6NLw09EwE0CqkOc4q9oUmW1yo/edit?usp=sharing"",""พะเยา!M299"")"),271920)</f>
        <v>271920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IFERROR(__xludf.DUMMYFUNCTION("IMPORTRANGE(""https://docs.google.com/spreadsheets/d/11923uPwbBZFjjGgGUA6NLw09EwE0CqkOc4q9oUmW1yo/edit?usp=sharing"",""พะเยา!M301"")"),271920)</f>
        <v>271920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IFERROR(__xludf.DUMMYFUNCTION("IMPORTRANGE(""https://docs.google.com/spreadsheets/d/11923uPwbBZFjjGgGUA6NLw09EwE0CqkOc4q9oUmW1yo/edit?usp=sharing"",""พะเยา!M302"")"),166960)</f>
        <v>166960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IFERROR(__xludf.DUMMYFUNCTION("IMPORTRANGE(""https://docs.google.com/spreadsheets/d/11923uPwbBZFjjGgGUA6NLw09EwE0CqkOc4q9oUmW1yo/edit?usp=sharing"",""พะเยา!M303"")"),65000)</f>
        <v>65000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IFERROR(__xludf.DUMMYFUNCTION("IMPORTRANGE(""https://docs.google.com/spreadsheets/d/11923uPwbBZFjjGgGUA6NLw09EwE0CqkOc4q9oUmW1yo/edit?usp=sharing"",""พะเยา!M305"")"),39960)</f>
        <v>39960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IFERROR(__xludf.DUMMYFUNCTION("IMPORTRANGE(""https://docs.google.com/spreadsheets/d/11923uPwbBZFjjGgGUA6NLw09EwE0CqkOc4q9oUmW1yo/edit?usp=sharing"",""พะเยา!M330"")"),150000)</f>
        <v>150000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IFERROR(__xludf.DUMMYFUNCTION("IMPORTRANGE(""https://docs.google.com/spreadsheets/d/11923uPwbBZFjjGgGUA6NLw09EwE0CqkOc4q9oUmW1yo/edit?usp=sharing"",""พะเยา!M332"")"),150000)</f>
        <v>150000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IFERROR(__xludf.DUMMYFUNCTION("IMPORTRANGE(""https://docs.google.com/spreadsheets/d/11923uPwbBZFjjGgGUA6NLw09EwE0CqkOc4q9oUmW1yo/edit?usp=sharing"",""พะเยา!M334"")"),150000)</f>
        <v>150000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IFERROR(__xludf.DUMMYFUNCTION("IMPORTRANGE(""https://docs.google.com/spreadsheets/d/11923uPwbBZFjjGgGUA6NLw09EwE0CqkOc4q9oUmW1yo/edit?usp=sharing"",""พะเยา!M335"")"),99200)</f>
        <v>99200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IFERROR(__xludf.DUMMYFUNCTION("IMPORTRANGE(""https://docs.google.com/spreadsheets/d/11923uPwbBZFjjGgGUA6NLw09EwE0CqkOc4q9oUmW1yo/edit?usp=sharing"",""พะเยา!M338"")"),50800)</f>
        <v>50800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IFERROR(__xludf.DUMMYFUNCTION("IMPORTRANGE(""https://docs.google.com/spreadsheets/d/11923uPwbBZFjjGgGUA6NLw09EwE0CqkOc4q9oUmW1yo/edit?usp=sharing"",""พะเยา!J350"")"),31127)</f>
        <v>31127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IFERROR(__xludf.DUMMYFUNCTION("IMPORTRANGE(""https://docs.google.com/spreadsheets/d/11923uPwbBZFjjGgGUA6NLw09EwE0CqkOc4q9oUmW1yo/edit?usp=sharing"",""พะเยา!L350"")"),379546)</f>
        <v>379546</v>
      </c>
      <c r="M455" s="372"/>
      <c r="N455" s="372">
        <f ca="1">IFERROR(__xludf.DUMMYFUNCTION("IMPORTRANGE(""https://docs.google.com/spreadsheets/d/11923uPwbBZFjjGgGUA6NLw09EwE0CqkOc4q9oUmW1yo/edit?usp=sharing"",""พะเยา!M350"")"),379564)</f>
        <v>379564</v>
      </c>
      <c r="O455" s="372">
        <f t="shared" ref="O455:O459" ca="1" si="116">+IF(L455&gt;0,N455*100/L455,0)</f>
        <v>100.00474250815448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IFERROR(__xludf.DUMMYFUNCTION("IMPORTRANGE(""https://docs.google.com/spreadsheets/d/11923uPwbBZFjjGgGUA6NLw09EwE0CqkOc4q9oUmW1yo/edit?usp=sharing"",""พะเยา!L352"")"),379546)</f>
        <v>379546</v>
      </c>
      <c r="M457" s="165"/>
      <c r="N457" s="168">
        <f ca="1">IFERROR(__xludf.DUMMYFUNCTION("IMPORTRANGE(""https://docs.google.com/spreadsheets/d/11923uPwbBZFjjGgGUA6NLw09EwE0CqkOc4q9oUmW1yo/edit?usp=sharing"",""พะเยา!M352"")"),379564)</f>
        <v>379564</v>
      </c>
      <c r="O457" s="168">
        <f t="shared" ca="1" si="116"/>
        <v>100.00474250815448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IFERROR(__xludf.DUMMYFUNCTION("IMPORTRANGE(""https://docs.google.com/spreadsheets/d/11923uPwbBZFjjGgGUA6NLw09EwE0CqkOc4q9oUmW1yo/edit?usp=sharing"",""พะเยา!L354"")"),379546)</f>
        <v>379546</v>
      </c>
      <c r="M459" s="168"/>
      <c r="N459" s="168">
        <f ca="1">IFERROR(__xludf.DUMMYFUNCTION("IMPORTRANGE(""https://docs.google.com/spreadsheets/d/11923uPwbBZFjjGgGUA6NLw09EwE0CqkOc4q9oUmW1yo/edit?usp=sharing"",""พะเยา!M354"")"),379564)</f>
        <v>379564</v>
      </c>
      <c r="O459" s="168">
        <f t="shared" ca="1" si="116"/>
        <v>100.00474250815448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IFERROR(__xludf.DUMMYFUNCTION("IMPORTRANGE(""https://docs.google.com/spreadsheets/d/11923uPwbBZFjjGgGUA6NLw09EwE0CqkOc4q9oUmW1yo/edit?usp=sharing"",""พะเยา!M357"")"),132000)</f>
        <v>132000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IFERROR(__xludf.DUMMYFUNCTION("IMPORTRANGE(""https://docs.google.com/spreadsheets/d/11923uPwbBZFjjGgGUA6NLw09EwE0CqkOc4q9oUmW1yo/edit?usp=sharing"",""พะเยา!M358"")"),247564)</f>
        <v>247564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IFERROR(__xludf.DUMMYFUNCTION("IMPORTRANGE(""https://docs.google.com/spreadsheets/d/11923uPwbBZFjjGgGUA6NLw09EwE0CqkOc4q9oUmW1yo/edit?usp=sharing"",""พะเยา!J359"")"),31127)</f>
        <v>31127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IFERROR(__xludf.DUMMYFUNCTION("IMPORTRANGE(""https://docs.google.com/spreadsheets/d/11923uPwbBZFjjGgGUA6NLw09EwE0CqkOc4q9oUmW1yo/edit?usp=sharing"",""พะเยา!J376"")"),31127)</f>
        <v>31127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IFERROR(__xludf.DUMMYFUNCTION("IMPORTRANGE(""https://docs.google.com/spreadsheets/d/11923uPwbBZFjjGgGUA6NLw09EwE0CqkOc4q9oUmW1yo/edit?usp=sharing"",""พะเยา!J377"")"),5512)</f>
        <v>5512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IFERROR(__xludf.DUMMYFUNCTION("IMPORTRANGE(""https://docs.google.com/spreadsheets/d/11923uPwbBZFjjGgGUA6NLw09EwE0CqkOc4q9oUmW1yo/edit?usp=sharing"",""พะเยา!J378"")"),29879)</f>
        <v>29879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IFERROR(__xludf.DUMMYFUNCTION("IMPORTRANGE(""https://docs.google.com/spreadsheets/d/11923uPwbBZFjjGgGUA6NLw09EwE0CqkOc4q9oUmW1yo/edit?usp=sharing"",""พะเยา!J379"")"),5354)</f>
        <v>5354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IFERROR(__xludf.DUMMYFUNCTION("IMPORTRANGE(""https://docs.google.com/spreadsheets/d/11923uPwbBZFjjGgGUA6NLw09EwE0CqkOc4q9oUmW1yo/edit?usp=sharing"",""พะเยา!J382"")"),453)</f>
        <v>453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IFERROR(__xludf.DUMMYFUNCTION("IMPORTRANGE(""https://docs.google.com/spreadsheets/d/11923uPwbBZFjjGgGUA6NLw09EwE0CqkOc4q9oUmW1yo/edit?usp=sharing"",""พะเยา!J383"")"),69)</f>
        <v>69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IFERROR(__xludf.DUMMYFUNCTION("IMPORTRANGE(""https://docs.google.com/spreadsheets/d/11923uPwbBZFjjGgGUA6NLw09EwE0CqkOc4q9oUmW1yo/edit?usp=sharing"",""พะเยา!J384"")"),453)</f>
        <v>453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IFERROR(__xludf.DUMMYFUNCTION("IMPORTRANGE(""https://docs.google.com/spreadsheets/d/11923uPwbBZFjjGgGUA6NLw09EwE0CqkOc4q9oUmW1yo/edit?usp=sharing"",""พะเยา!J385"")"),69)</f>
        <v>69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IFERROR(__xludf.DUMMYFUNCTION("IMPORTRANGE(""https://docs.google.com/spreadsheets/d/11923uPwbBZFjjGgGUA6NLw09EwE0CqkOc4q9oUmW1yo/edit?usp=sharing"",""พะเยา!J388"")"),795)</f>
        <v>795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IFERROR(__xludf.DUMMYFUNCTION("IMPORTRANGE(""https://docs.google.com/spreadsheets/d/11923uPwbBZFjjGgGUA6NLw09EwE0CqkOc4q9oUmW1yo/edit?usp=sharing"",""พะเยา!J389"")"),89)</f>
        <v>89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IFERROR(__xludf.DUMMYFUNCTION("IMPORTRANGE(""https://docs.google.com/spreadsheets/d/11923uPwbBZFjjGgGUA6NLw09EwE0CqkOc4q9oUmW1yo/edit?usp=sharing"",""พะเยา!J392"")"),100)</f>
        <v>100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IFERROR(__xludf.DUMMYFUNCTION("IMPORTRANGE(""https://docs.google.com/spreadsheets/d/11923uPwbBZFjjGgGUA6NLw09EwE0CqkOc4q9oUmW1yo/edit?usp=sharing"",""พะเยา!J393"")"),100)</f>
        <v>100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IFERROR(__xludf.DUMMYFUNCTION("IMPORTRANGE(""https://docs.google.com/spreadsheets/d/11923uPwbBZFjjGgGUA6NLw09EwE0CqkOc4q9oUmW1yo/edit?usp=sharing"",""พะเยา!J394"")"),20)</f>
        <v>20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IFERROR(__xludf.DUMMYFUNCTION("IMPORTRANGE(""https://docs.google.com/spreadsheets/d/11923uPwbBZFjjGgGUA6NLw09EwE0CqkOc4q9oUmW1yo/edit?usp=sharing"",""พะเยา!J395"")"),94)</f>
        <v>94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IFERROR(__xludf.DUMMYFUNCTION("IMPORTRANGE(""https://docs.google.com/spreadsheets/d/11923uPwbBZFjjGgGUA6NLw09EwE0CqkOc4q9oUmW1yo/edit?usp=sharing"",""พะเยา!J396"")"),18)</f>
        <v>18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IFERROR(__xludf.DUMMYFUNCTION("IMPORTRANGE(""https://docs.google.com/spreadsheets/d/11923uPwbBZFjjGgGUA6NLw09EwE0CqkOc4q9oUmW1yo/edit?usp=sharing"",""พะเยา!J397"")"),94)</f>
        <v>94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IFERROR(__xludf.DUMMYFUNCTION("IMPORTRANGE(""https://docs.google.com/spreadsheets/d/11923uPwbBZFjjGgGUA6NLw09EwE0CqkOc4q9oUmW1yo/edit?usp=sharing"",""พะเยา!J398"")"),18)</f>
        <v>18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IFERROR(__xludf.DUMMYFUNCTION("IMPORTRANGE(""https://docs.google.com/spreadsheets/d/11923uPwbBZFjjGgGUA6NLw09EwE0CqkOc4q9oUmW1yo/edit?usp=sharing"",""พะเยา!J420"")"),6)</f>
        <v>6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IFERROR(__xludf.DUMMYFUNCTION("IMPORTRANGE(""https://docs.google.com/spreadsheets/d/11923uPwbBZFjjGgGUA6NLw09EwE0CqkOc4q9oUmW1yo/edit?usp=sharing"",""พะเยา!J422"")"),6)</f>
        <v>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IFERROR(__xludf.DUMMYFUNCTION("IMPORTRANGE(""https://docs.google.com/spreadsheets/d/11923uPwbBZFjjGgGUA6NLw09EwE0CqkOc4q9oUmW1yo/edit?usp=sharing"",""พะเยา!L428"")"),49640)</f>
        <v>49640</v>
      </c>
      <c r="M533" s="411"/>
      <c r="N533" s="411">
        <f ca="1">IFERROR(__xludf.DUMMYFUNCTION("IMPORTRANGE(""https://docs.google.com/spreadsheets/d/11923uPwbBZFjjGgGUA6NLw09EwE0CqkOc4q9oUmW1yo/edit?usp=sharing"",""พะเยา!M428"")"),49640)</f>
        <v>49640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IFERROR(__xludf.DUMMYFUNCTION("IMPORTRANGE(""https://docs.google.com/spreadsheets/d/11923uPwbBZFjjGgGUA6NLw09EwE0CqkOc4q9oUmW1yo/edit?usp=sharing"",""พะเยา!L430"")"),49640)</f>
        <v>49640</v>
      </c>
      <c r="M535" s="165"/>
      <c r="N535" s="168">
        <f ca="1">IFERROR(__xludf.DUMMYFUNCTION("IMPORTRANGE(""https://docs.google.com/spreadsheets/d/11923uPwbBZFjjGgGUA6NLw09EwE0CqkOc4q9oUmW1yo/edit?usp=sharing"",""พะเยา!M430"")"),49640)</f>
        <v>49640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IFERROR(__xludf.DUMMYFUNCTION("IMPORTRANGE(""https://docs.google.com/spreadsheets/d/11923uPwbBZFjjGgGUA6NLw09EwE0CqkOc4q9oUmW1yo/edit?usp=sharing"",""พะเยา!L432"")"),49640)</f>
        <v>49640</v>
      </c>
      <c r="M537" s="168"/>
      <c r="N537" s="168">
        <f ca="1">IFERROR(__xludf.DUMMYFUNCTION("IMPORTRANGE(""https://docs.google.com/spreadsheets/d/11923uPwbBZFjjGgGUA6NLw09EwE0CqkOc4q9oUmW1yo/edit?usp=sharing"",""พะเยา!M432"")"),49640)</f>
        <v>49640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IFERROR(__xludf.DUMMYFUNCTION("IMPORTRANGE(""https://docs.google.com/spreadsheets/d/11923uPwbBZFjjGgGUA6NLw09EwE0CqkOc4q9oUmW1yo/edit?usp=sharing"",""พะเยา!M433"")"),34040)</f>
        <v>34040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IFERROR(__xludf.DUMMYFUNCTION("IMPORTRANGE(""https://docs.google.com/spreadsheets/d/11923uPwbBZFjjGgGUA6NLw09EwE0CqkOc4q9oUmW1yo/edit?usp=sharing"",""พะเยา!J459"")"),4883)</f>
        <v>4883</v>
      </c>
      <c r="K564" s="371">
        <f ca="1">IF(I564&gt;0,J564*100/I564,0)</f>
        <v>250.41025641025641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IFERROR(__xludf.DUMMYFUNCTION("IMPORTRANGE(""https://docs.google.com/spreadsheets/d/11923uPwbBZFjjGgGUA6NLw09EwE0CqkOc4q9oUmW1yo/edit?usp=sharing"",""พะเยา!M459"")"),142240)</f>
        <v>142240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IFERROR(__xludf.DUMMYFUNCTION("IMPORTRANGE(""https://docs.google.com/spreadsheets/d/11923uPwbBZFjjGgGUA6NLw09EwE0CqkOc4q9oUmW1yo/edit?usp=sharing"",""พะเยา!M461"")"),142240)</f>
        <v>142240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IFERROR(__xludf.DUMMYFUNCTION("IMPORTRANGE(""https://docs.google.com/spreadsheets/d/11923uPwbBZFjjGgGUA6NLw09EwE0CqkOc4q9oUmW1yo/edit?usp=sharing"",""พะเยา!M463"")"),142240)</f>
        <v>142240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IFERROR(__xludf.DUMMYFUNCTION("IMPORTRANGE(""https://docs.google.com/spreadsheets/d/11923uPwbBZFjjGgGUA6NLw09EwE0CqkOc4q9oUmW1yo/edit?usp=sharing"",""พะเยา!M466"")"),99000)</f>
        <v>99000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IFERROR(__xludf.DUMMYFUNCTION("IMPORTRANGE(""https://docs.google.com/spreadsheets/d/11923uPwbBZFjjGgGUA6NLw09EwE0CqkOc4q9oUmW1yo/edit?usp=sharing"",""พะเยา!M467"")"),43240)</f>
        <v>43240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IFERROR(__xludf.DUMMYFUNCTION("IMPORTRANGE(""https://docs.google.com/spreadsheets/d/11923uPwbBZFjjGgGUA6NLw09EwE0CqkOc4q9oUmW1yo/edit?usp=sharing"",""พะเยา!J468"")"),4883)</f>
        <v>4883</v>
      </c>
      <c r="K573" s="201">
        <f ca="1">IF(I573&gt;0,J573*100/I573,0)</f>
        <v>250.41025641025641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IFERROR(__xludf.DUMMYFUNCTION("IMPORTRANGE(""https://docs.google.com/spreadsheets/d/11923uPwbBZFjjGgGUA6NLw09EwE0CqkOc4q9oUmW1yo/edit?usp=sharing"",""พะเยา!J471"")"),648)</f>
        <v>648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IFERROR(__xludf.DUMMYFUNCTION("IMPORTRANGE(""https://docs.google.com/spreadsheets/d/11923uPwbBZFjjGgGUA6NLw09EwE0CqkOc4q9oUmW1yo/edit?usp=sharing"",""พะเยา!J472"")"),4235)</f>
        <v>4235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IFERROR(__xludf.DUMMYFUNCTION("IMPORTRANGE(""https://docs.google.com/spreadsheets/d/11923uPwbBZFjjGgGUA6NLw09EwE0CqkOc4q9oUmW1yo/edit?usp=sharing"",""พะเยา!M475"")"),138840)</f>
        <v>138840</v>
      </c>
      <c r="O580" s="372">
        <f t="shared" ref="O580:O584" ca="1" si="124">+IF(L580&gt;0,N580*100/L580,0)</f>
        <v>100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IFERROR(__xludf.DUMMYFUNCTION("IMPORTRANGE(""https://docs.google.com/spreadsheets/d/11923uPwbBZFjjGgGUA6NLw09EwE0CqkOc4q9oUmW1yo/edit?usp=sharing"",""พะเยา!M477"")"),138840)</f>
        <v>138840</v>
      </c>
      <c r="O582" s="168">
        <f t="shared" ca="1" si="124"/>
        <v>100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IFERROR(__xludf.DUMMYFUNCTION("IMPORTRANGE(""https://docs.google.com/spreadsheets/d/11923uPwbBZFjjGgGUA6NLw09EwE0CqkOc4q9oUmW1yo/edit?usp=sharing"",""พะเยา!M479"")"),138840)</f>
        <v>138840</v>
      </c>
      <c r="O584" s="168">
        <f t="shared" ca="1" si="124"/>
        <v>100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IFERROR(__xludf.DUMMYFUNCTION("IMPORTRANGE(""https://docs.google.com/spreadsheets/d/11923uPwbBZFjjGgGUA6NLw09EwE0CqkOc4q9oUmW1yo/edit?usp=sharing"",""พะเยา!M483"")"),138840)</f>
        <v>138840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IFERROR(__xludf.DUMMYFUNCTION("IMPORTRANGE(""https://docs.google.com/spreadsheets/d/11923uPwbBZFjjGgGUA6NLw09EwE0CqkOc4q9oUmW1yo/edit?usp=sharing"",""พะเยา!J486"")"),55)</f>
        <v>55</v>
      </c>
      <c r="K591" s="163">
        <f t="shared" ca="1" si="125"/>
        <v>137.5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IFERROR(__xludf.DUMMYFUNCTION("IMPORTRANGE(""https://docs.google.com/spreadsheets/d/11923uPwbBZFjjGgGUA6NLw09EwE0CqkOc4q9oUmW1yo/edit?usp=sharing"",""พะเยา!J487"")"),25.49)</f>
        <v>25.49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IFERROR(__xludf.DUMMYFUNCTION("IMPORTRANGE(""https://docs.google.com/spreadsheets/d/11923uPwbBZFjjGgGUA6NLw09EwE0CqkOc4q9oUmW1yo/edit?usp=sharing"",""พะเยา!L492"")"),5800)</f>
        <v>5800</v>
      </c>
      <c r="M597" s="411"/>
      <c r="N597" s="411">
        <f ca="1">IFERROR(__xludf.DUMMYFUNCTION("IMPORTRANGE(""https://docs.google.com/spreadsheets/d/11923uPwbBZFjjGgGUA6NLw09EwE0CqkOc4q9oUmW1yo/edit?usp=sharing"",""พะเยา!M492"")"),5800)</f>
        <v>5800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IFERROR(__xludf.DUMMYFUNCTION("IMPORTRANGE(""https://docs.google.com/spreadsheets/d/11923uPwbBZFjjGgGUA6NLw09EwE0CqkOc4q9oUmW1yo/edit?usp=sharing"",""พะเยา!L494"")"),5800)</f>
        <v>5800</v>
      </c>
      <c r="M599" s="165"/>
      <c r="N599" s="168">
        <f ca="1">IFERROR(__xludf.DUMMYFUNCTION("IMPORTRANGE(""https://docs.google.com/spreadsheets/d/11923uPwbBZFjjGgGUA6NLw09EwE0CqkOc4q9oUmW1yo/edit?usp=sharing"",""พะเยา!M494"")"),5800)</f>
        <v>5800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IFERROR(__xludf.DUMMYFUNCTION("IMPORTRANGE(""https://docs.google.com/spreadsheets/d/11923uPwbBZFjjGgGUA6NLw09EwE0CqkOc4q9oUmW1yo/edit?usp=sharing"",""พะเยา!L496"")"),5800)</f>
        <v>5800</v>
      </c>
      <c r="M601" s="168"/>
      <c r="N601" s="168">
        <f ca="1">IFERROR(__xludf.DUMMYFUNCTION("IMPORTRANGE(""https://docs.google.com/spreadsheets/d/11923uPwbBZFjjGgGUA6NLw09EwE0CqkOc4q9oUmW1yo/edit?usp=sharing"",""พะเยา!M496"")"),5800)</f>
        <v>5800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IFERROR(__xludf.DUMMYFUNCTION("IMPORTRANGE(""https://docs.google.com/spreadsheets/d/11923uPwbBZFjjGgGUA6NLw09EwE0CqkOc4q9oUmW1yo/edit?usp=sharing"",""พะเยา!J507"")"),150)</f>
        <v>150</v>
      </c>
      <c r="K612" s="163">
        <f t="shared" ca="1" si="127"/>
        <v>100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IFERROR(__xludf.DUMMYFUNCTION("IMPORTRANGE(""https://docs.google.com/spreadsheets/d/11923uPwbBZFjjGgGUA6NLw09EwE0CqkOc4q9oUmW1yo/edit?usp=sharing"",""พะเยา!J523"")"),5094020.24)</f>
        <v>5094020.24</v>
      </c>
      <c r="K628" s="342">
        <f t="shared" ref="K628:K635" ca="1" si="129">IF(I628&gt;0,J628*100/I628,0)</f>
        <v>106.13290425752704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IFERROR(__xludf.DUMMYFUNCTION("IMPORTRANGE(""https://docs.google.com/spreadsheets/d/11923uPwbBZFjjGgGUA6NLw09EwE0CqkOc4q9oUmW1yo/edit?usp=sharing"",""พะเยา!J524"")"),445)</f>
        <v>445</v>
      </c>
      <c r="K629" s="342">
        <f t="shared" ca="1" si="129"/>
        <v>98.017621145374449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IFERROR(__xludf.DUMMYFUNCTION("IMPORTRANGE(""https://docs.google.com/spreadsheets/d/11923uPwbBZFjjGgGUA6NLw09EwE0CqkOc4q9oUmW1yo/edit?usp=sharing"",""พะเยา!J525"")"),905284.58)</f>
        <v>905284.58</v>
      </c>
      <c r="K630" s="342">
        <f t="shared" ca="1" si="129"/>
        <v>9.1255542098255908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IFERROR(__xludf.DUMMYFUNCTION("IMPORTRANGE(""https://docs.google.com/spreadsheets/d/11923uPwbBZFjjGgGUA6NLw09EwE0CqkOc4q9oUmW1yo/edit?usp=sharing"",""พะเยา!J526"")"),114)</f>
        <v>114</v>
      </c>
      <c r="K631" s="342">
        <f t="shared" ca="1" si="129"/>
        <v>34.337349397590359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IFERROR(__xludf.DUMMYFUNCTION("IMPORTRANGE(""https://docs.google.com/spreadsheets/d/11923uPwbBZFjjGgGUA6NLw09EwE0CqkOc4q9oUmW1yo/edit?usp=sharing"",""พะเยา!J527"")"),56349.72)</f>
        <v>56349.72</v>
      </c>
      <c r="K632" s="342">
        <f t="shared" ca="1" si="129"/>
        <v>91.151793968422666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IFERROR(__xludf.DUMMYFUNCTION("IMPORTRANGE(""https://docs.google.com/spreadsheets/d/11923uPwbBZFjjGgGUA6NLw09EwE0CqkOc4q9oUmW1yo/edit?usp=sharing"",""พะเยา!J528"")"),99)</f>
        <v>99</v>
      </c>
      <c r="K633" s="342">
        <f t="shared" ca="1" si="129"/>
        <v>92.523364485981304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IFERROR(__xludf.DUMMYFUNCTION("IMPORTRANGE(""https://docs.google.com/spreadsheets/d/11923uPwbBZFjjGgGUA6NLw09EwE0CqkOc4q9oUmW1yo/edit?usp=sharing"",""พะเยา!J529"")"),5580000)</f>
        <v>5580000</v>
      </c>
      <c r="K634" s="342">
        <f t="shared" ca="1" si="129"/>
        <v>93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IFERROR(__xludf.DUMMYFUNCTION("IMPORTRANGE(""https://docs.google.com/spreadsheets/d/11923uPwbBZFjjGgGUA6NLw09EwE0CqkOc4q9oUmW1yo/edit?usp=sharing"",""พะเยา!J530"")"),114)</f>
        <v>114</v>
      </c>
      <c r="K635" s="487">
        <f t="shared" ca="1" si="129"/>
        <v>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4851188.6899999995</v>
      </c>
      <c r="M8" s="23">
        <f t="shared" ca="1" si="0"/>
        <v>2834121.69</v>
      </c>
      <c r="N8" s="23">
        <f t="shared" ca="1" si="0"/>
        <v>4339631.54</v>
      </c>
      <c r="O8" s="22">
        <f t="shared" ref="O8:O16" ca="1" si="1">IF(L8&gt;0,N8*100/L8,0)</f>
        <v>89.455014375043831</v>
      </c>
      <c r="P8" s="22">
        <f t="shared" ref="P8:P16" ca="1" si="2">IF(M8&gt;0,N8*100/M8,0)</f>
        <v>153.12086122879219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4851188.6899999995</v>
      </c>
      <c r="M10" s="30">
        <f t="shared" ca="1" si="4"/>
        <v>2834121.69</v>
      </c>
      <c r="N10" s="30">
        <f t="shared" ca="1" si="4"/>
        <v>4339631.54</v>
      </c>
      <c r="O10" s="29">
        <f t="shared" ca="1" si="1"/>
        <v>89.455014375043831</v>
      </c>
      <c r="P10" s="29">
        <f t="shared" ca="1" si="2"/>
        <v>153.12086122879219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4709398.6899999995</v>
      </c>
      <c r="M12" s="39">
        <f t="shared" ca="1" si="6"/>
        <v>2692331.69</v>
      </c>
      <c r="N12" s="39">
        <f t="shared" ca="1" si="6"/>
        <v>4197841.54</v>
      </c>
      <c r="O12" s="39">
        <f t="shared" ca="1" si="1"/>
        <v>89.137527237049454</v>
      </c>
      <c r="P12" s="39">
        <f t="shared" ca="1" si="2"/>
        <v>155.91843886070367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2101253.69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2608145</v>
      </c>
      <c r="M14" s="39">
        <f t="shared" si="8"/>
        <v>0</v>
      </c>
      <c r="N14" s="39">
        <f t="shared" ca="1" si="8"/>
        <v>1505510.12</v>
      </c>
      <c r="O14" s="39">
        <f t="shared" ca="1" si="1"/>
        <v>57.72340571555646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141790</v>
      </c>
      <c r="M16" s="39">
        <f t="shared" ca="1" si="10"/>
        <v>141790</v>
      </c>
      <c r="N16" s="39">
        <f t="shared" ca="1" si="10"/>
        <v>141790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2834121.69</v>
      </c>
      <c r="M18" s="23">
        <f t="shared" ca="1" si="11"/>
        <v>2834121.69</v>
      </c>
      <c r="N18" s="23">
        <f t="shared" ca="1" si="11"/>
        <v>2834121.42</v>
      </c>
      <c r="O18" s="22">
        <f t="shared" ref="O18:O20" ca="1" si="12">IF(L18&gt;0,N18*100/L18,0)</f>
        <v>99.999990473238995</v>
      </c>
      <c r="P18" s="22">
        <f t="shared" ref="P18:P26" ca="1" si="13">IF(M18&gt;0,N18*100/M18,0)</f>
        <v>99.999990473238995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2834121.69</v>
      </c>
      <c r="M20" s="30">
        <f t="shared" ca="1" si="15"/>
        <v>2834121.69</v>
      </c>
      <c r="N20" s="30">
        <f t="shared" ca="1" si="15"/>
        <v>2834121.42</v>
      </c>
      <c r="O20" s="29">
        <f t="shared" ca="1" si="12"/>
        <v>99.999990473238995</v>
      </c>
      <c r="P20" s="29">
        <f t="shared" ca="1" si="13"/>
        <v>99.999990473238995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2692331.69</v>
      </c>
      <c r="M22" s="42">
        <f t="shared" ca="1" si="18"/>
        <v>2692331.69</v>
      </c>
      <c r="N22" s="39">
        <f t="shared" ca="1" si="18"/>
        <v>2692331.42</v>
      </c>
      <c r="O22" s="39">
        <f t="shared" ca="1" si="17"/>
        <v>99.999989971517962</v>
      </c>
      <c r="P22" s="39">
        <f t="shared" ca="1" si="13"/>
        <v>99.999989971517962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2101253.69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591078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141790</v>
      </c>
      <c r="M26" s="50">
        <f t="shared" ca="1" si="22"/>
        <v>141790</v>
      </c>
      <c r="N26" s="50">
        <f t="shared" ca="1" si="22"/>
        <v>141790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2017067</v>
      </c>
      <c r="M28" s="23">
        <f t="shared" si="23"/>
        <v>0</v>
      </c>
      <c r="N28" s="23">
        <f t="shared" ca="1" si="23"/>
        <v>1505510.12</v>
      </c>
      <c r="O28" s="22">
        <f t="shared" ref="O28:O30" ca="1" si="24">IF(L28&gt;0,N28*100/L28,0)</f>
        <v>74.638577697220768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2017067</v>
      </c>
      <c r="M30" s="30">
        <f t="shared" si="27"/>
        <v>0</v>
      </c>
      <c r="N30" s="30">
        <f t="shared" ca="1" si="27"/>
        <v>1505510.12</v>
      </c>
      <c r="O30" s="29">
        <f t="shared" ca="1" si="24"/>
        <v>74.638577697220768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2017067</v>
      </c>
      <c r="M32" s="39">
        <f t="shared" si="30"/>
        <v>0</v>
      </c>
      <c r="N32" s="39">
        <f t="shared" ca="1" si="30"/>
        <v>1505510.12</v>
      </c>
      <c r="O32" s="39">
        <f t="shared" ca="1" si="29"/>
        <v>74.638577697220768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2017067</v>
      </c>
      <c r="M34" s="39">
        <f t="shared" si="32"/>
        <v>0</v>
      </c>
      <c r="N34" s="39">
        <f t="shared" ca="1" si="32"/>
        <v>1505510.12</v>
      </c>
      <c r="O34" s="39">
        <f t="shared" ca="1" si="29"/>
        <v>74.638577697220768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2834121.69</v>
      </c>
      <c r="M37" s="55">
        <f t="shared" ca="1" si="33"/>
        <v>2834121.69</v>
      </c>
      <c r="N37" s="55">
        <f t="shared" ca="1" si="33"/>
        <v>2834121.42</v>
      </c>
      <c r="O37" s="56">
        <f t="shared" ca="1" si="29"/>
        <v>99.999990473238995</v>
      </c>
      <c r="P37" s="56">
        <f t="shared" ca="1" si="25"/>
        <v>99.999990473238995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735872</v>
      </c>
      <c r="M41" s="79">
        <f t="shared" ca="1" si="34"/>
        <v>735872</v>
      </c>
      <c r="N41" s="79">
        <f t="shared" ca="1" si="34"/>
        <v>735871.73</v>
      </c>
      <c r="O41" s="78">
        <f t="shared" ref="O41:O43" ca="1" si="35">IF(L41&gt;0,N41*100/L41,0)</f>
        <v>99.999963308836314</v>
      </c>
      <c r="P41" s="78">
        <f t="shared" ref="P41:P43" ca="1" si="36">IF(M41&gt;0,N41*100/M41,0)</f>
        <v>99.999963308836314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735872</v>
      </c>
      <c r="M43" s="79">
        <f t="shared" ca="1" si="38"/>
        <v>735872</v>
      </c>
      <c r="N43" s="79">
        <f t="shared" ca="1" si="38"/>
        <v>735871.73</v>
      </c>
      <c r="O43" s="78">
        <f t="shared" ca="1" si="35"/>
        <v>99.999963308836314</v>
      </c>
      <c r="P43" s="78">
        <f t="shared" ca="1" si="36"/>
        <v>99.999963308836314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669682</v>
      </c>
      <c r="M45" s="50">
        <f ca="1">IFERROR(__xludf.DUMMYFUNCTION("IMPORTRANGE(""https://docs.google.com/spreadsheets/d/1Yj_ptqi66GCucihVvJfMjLAmec39IyEx_6qawtMGysU/edit?usp=sharing"",""สบก!Q27"")"),669682)</f>
        <v>669682</v>
      </c>
      <c r="N45" s="50">
        <f ca="1">IFERROR(__xludf.DUMMYFUNCTION("IMPORTRANGE(""https://docs.google.com/spreadsheets/d/1Yj_ptqi66GCucihVvJfMjLAmec39IyEx_6qawtMGysU/edit?usp=sharing"",""สบก!R27"")"),669681.73)</f>
        <v>669681.73</v>
      </c>
      <c r="O45" s="39">
        <f ca="1">IF(L45&gt;0,N45*100/L45,0)</f>
        <v>99.999959682356703</v>
      </c>
      <c r="P45" s="39">
        <f ca="1">IF(M45&gt;0,N45*100/M45,0)</f>
        <v>99.999959682356703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IFERROR(__xludf.DUMMYFUNCTION("IMPORTRANGE(""https://docs.google.com/spreadsheets/d/1Yj_ptqi66GCucihVvJfMjLAmec39IyEx_6qawtMGysU/edit?usp=sharing"",""สบก!M27"")"),669682)</f>
        <v>669682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IFERROR(__xludf.DUMMYFUNCTION("IMPORTRANGE(""https://docs.google.com/spreadsheets/d/1Yj_ptqi66GCucihVvJfMjLAmec39IyEx_6qawtMGysU/edit?usp=sharing"",""สบก!O27"")"),66190)</f>
        <v>66190</v>
      </c>
      <c r="M49" s="50">
        <f ca="1">L49</f>
        <v>66190</v>
      </c>
      <c r="N49" s="50">
        <f ca="1">IFERROR(__xludf.DUMMYFUNCTION("IMPORTRANGE(""https://docs.google.com/spreadsheets/d/1Yj_ptqi66GCucihVvJfMjLAmec39IyEx_6qawtMGysU/edit?usp=sharing"",""สบก!S27"")"),66190)</f>
        <v>66190</v>
      </c>
      <c r="O49" s="50">
        <f ca="1">IF(L49&gt;0,N49*100/L49,0)</f>
        <v>100</v>
      </c>
      <c r="P49" s="52">
        <v>99.999959682356703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576971.68999999994</v>
      </c>
      <c r="M53" s="121">
        <f t="shared" ca="1" si="39"/>
        <v>576971.68999999994</v>
      </c>
      <c r="N53" s="121">
        <f t="shared" ca="1" si="39"/>
        <v>576971.68999999994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576971.68999999994</v>
      </c>
      <c r="M55" s="121">
        <f t="shared" ca="1" si="43"/>
        <v>576971.68999999994</v>
      </c>
      <c r="N55" s="121">
        <f t="shared" ca="1" si="43"/>
        <v>576971.68999999994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576971.68999999994</v>
      </c>
      <c r="M57" s="50">
        <f ca="1">IFERROR(__xludf.DUMMYFUNCTION("IMPORTRANGE(""https://docs.google.com/spreadsheets/d/1Yj_ptqi66GCucihVvJfMjLAmec39IyEx_6qawtMGysU/edit?usp=sharing"",""สบก!Z27"")"),576971.69)</f>
        <v>576971.68999999994</v>
      </c>
      <c r="N57" s="50">
        <f ca="1">IFERROR(__xludf.DUMMYFUNCTION("IMPORTRANGE(""https://docs.google.com/spreadsheets/d/1Yj_ptqi66GCucihVvJfMjLAmec39IyEx_6qawtMGysU/edit?usp=sharing"",""สบก!AA27"")"),576971.69)</f>
        <v>576971.68999999994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IFERROR(__xludf.DUMMYFUNCTION("IMPORTRANGE(""https://docs.google.com/spreadsheets/d/1Yj_ptqi66GCucihVvJfMjLAmec39IyEx_6qawtMGysU/edit?usp=sharing"",""สบก!V27"")"),576971.69)</f>
        <v>576971.68999999994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3607</v>
      </c>
      <c r="M118" s="152">
        <f t="shared" ca="1" si="58"/>
        <v>3607</v>
      </c>
      <c r="N118" s="152">
        <f t="shared" ca="1" si="58"/>
        <v>3607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3607</v>
      </c>
      <c r="M120" s="88">
        <f t="shared" ca="1" si="62"/>
        <v>3607</v>
      </c>
      <c r="N120" s="88">
        <f t="shared" ca="1" si="62"/>
        <v>3607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3607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IFERROR(__xludf.DUMMYFUNCTION("IMPORTRANGE(""https://docs.google.com/spreadsheets/d/1Yj_ptqi66GCucihVvJfMjLAmec39IyEx_6qawtMGysU/edit?usp=sharing"",""สบก!BB27"")"),3607)</f>
        <v>3607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IFERROR(__xludf.DUMMYFUNCTION("IMPORTRANGE(""https://docs.google.com/spreadsheets/d/1Yj_ptqi66GCucihVvJfMjLAmec39IyEx_6qawtMGysU/edit?usp=sharing"",""สบก!AX27"")"),3607)</f>
        <v>3607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86506</v>
      </c>
      <c r="M140" s="152">
        <f t="shared" ca="1" si="64"/>
        <v>86506</v>
      </c>
      <c r="N140" s="152">
        <f t="shared" ca="1" si="64"/>
        <v>86506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86506</v>
      </c>
      <c r="M142" s="88">
        <f t="shared" ca="1" si="68"/>
        <v>86506</v>
      </c>
      <c r="N142" s="88">
        <f t="shared" ca="1" si="68"/>
        <v>86506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86506</v>
      </c>
      <c r="M144" s="167">
        <f ca="1">IFERROR(__xludf.DUMMYFUNCTION("IMPORTRANGE(""https://docs.google.com/spreadsheets/d/1Yj_ptqi66GCucihVvJfMjLAmec39IyEx_6qawtMGysU/edit?usp=sharing"",""สบก!BJ27"")"),86506)</f>
        <v>86506</v>
      </c>
      <c r="N144" s="168">
        <f ca="1">IFERROR(__xludf.DUMMYFUNCTION("IMPORTRANGE(""https://docs.google.com/spreadsheets/d/1Yj_ptqi66GCucihVvJfMjLAmec39IyEx_6qawtMGysU/edit?usp=sharing"",""สบก!BK27"")"),86506)</f>
        <v>86506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IFERROR(__xludf.DUMMYFUNCTION("IMPORTRANGE(""https://docs.google.com/spreadsheets/d/1Yj_ptqi66GCucihVvJfMjLAmec39IyEx_6qawtMGysU/edit?usp=sharing"",""สบก!BG27"")"),86506)</f>
        <v>86506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41125</v>
      </c>
      <c r="M220" s="152">
        <f t="shared" ca="1" si="72"/>
        <v>41125</v>
      </c>
      <c r="N220" s="152">
        <f t="shared" ca="1" si="72"/>
        <v>41125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41125</v>
      </c>
      <c r="M222" s="88">
        <f t="shared" ca="1" si="76"/>
        <v>41125</v>
      </c>
      <c r="N222" s="88">
        <f t="shared" ca="1" si="76"/>
        <v>41125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41125</v>
      </c>
      <c r="M224" s="167">
        <f ca="1">IFERROR(__xludf.DUMMYFUNCTION("IMPORTRANGE(""https://docs.google.com/spreadsheets/d/1Yj_ptqi66GCucihVvJfMjLAmec39IyEx_6qawtMGysU/edit?usp=sharing"",""สบก!BS27"")"),41125)</f>
        <v>41125</v>
      </c>
      <c r="N224" s="168">
        <f ca="1">IFERROR(__xludf.DUMMYFUNCTION("IMPORTRANGE(""https://docs.google.com/spreadsheets/d/1Yj_ptqi66GCucihVvJfMjLAmec39IyEx_6qawtMGysU/edit?usp=sharing"",""สบก!BT27"")"),41125)</f>
        <v>41125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IFERROR(__xludf.DUMMYFUNCTION("IMPORTRANGE(""https://docs.google.com/spreadsheets/d/1Yj_ptqi66GCucihVvJfMjLAmec39IyEx_6qawtMGysU/edit?usp=sharing"",""สบก!BP27"")"),41125)</f>
        <v>41125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IFERROR(__xludf.DUMMYFUNCTION("IMPORTRANGE(""https://docs.google.com/spreadsheets/d/11923uPwbBZFjjGgGUA6NLw09EwE0CqkOc4q9oUmW1yo/edit?usp=sharing"",""พิจิตร!J228"")"),432)</f>
        <v>432</v>
      </c>
      <c r="K328" s="317">
        <f ca="1">IF(I328&gt;0,J328*100/I328,0)</f>
        <v>81.509433962264154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1390040</v>
      </c>
      <c r="M329" s="152">
        <f t="shared" ca="1" si="98"/>
        <v>1390040</v>
      </c>
      <c r="N329" s="152">
        <f t="shared" ca="1" si="98"/>
        <v>1390040</v>
      </c>
      <c r="O329" s="151">
        <f t="shared" ref="O329:O331" ca="1" si="99">IF(L329&gt;0,N329*100/L329,0)</f>
        <v>100</v>
      </c>
      <c r="P329" s="151">
        <f t="shared" ref="P329:P331" ca="1" si="100">IF(M329&gt;0,N329*100/M329,0)</f>
        <v>100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1390040</v>
      </c>
      <c r="M331" s="88">
        <f t="shared" ca="1" si="102"/>
        <v>1390040</v>
      </c>
      <c r="N331" s="88">
        <f t="shared" ca="1" si="102"/>
        <v>1390040</v>
      </c>
      <c r="O331" s="156">
        <f t="shared" ca="1" si="99"/>
        <v>100</v>
      </c>
      <c r="P331" s="156">
        <f t="shared" ca="1" si="100"/>
        <v>100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1314440</v>
      </c>
      <c r="M333" s="167">
        <f ca="1">IFERROR(__xludf.DUMMYFUNCTION("IMPORTRANGE(""https://docs.google.com/spreadsheets/d/1Yj_ptqi66GCucihVvJfMjLAmec39IyEx_6qawtMGysU/edit?usp=sharing"",""สบก!DL27"")"),1314440)</f>
        <v>1314440</v>
      </c>
      <c r="N333" s="168">
        <f ca="1">IFERROR(__xludf.DUMMYFUNCTION("IMPORTRANGE(""https://docs.google.com/spreadsheets/d/1Yj_ptqi66GCucihVvJfMjLAmec39IyEx_6qawtMGysU/edit?usp=sharing"",""สบก!DM27"")"),1314440)</f>
        <v>1314440</v>
      </c>
      <c r="O333" s="168">
        <f ca="1">IF(L333&gt;0,N333*100/L333,0)</f>
        <v>100</v>
      </c>
      <c r="P333" s="168">
        <f ca="1">IF(M333&gt;0,N333*100/M333,0)</f>
        <v>100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IFERROR(__xludf.DUMMYFUNCTION("IMPORTRANGE(""https://docs.google.com/spreadsheets/d/1Yj_ptqi66GCucihVvJfMjLAmec39IyEx_6qawtMGysU/edit?usp=sharing"",""สบก!DI27"")"),459840)</f>
        <v>459840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IFERROR(__xludf.DUMMYFUNCTION("IMPORTRANGE(""https://docs.google.com/spreadsheets/d/11923uPwbBZFjjGgGUA6NLw09EwE0CqkOc4q9oUmW1yo/edit?usp=sharing"",""พิจิตร!J234"")"),163)</f>
        <v>163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IFERROR(__xludf.DUMMYFUNCTION("IMPORTRANGE(""https://docs.google.com/spreadsheets/d/11923uPwbBZFjjGgGUA6NLw09EwE0CqkOc4q9oUmW1yo/edit?usp=sharing"",""พิจิตร!J235"")"),1587.26)</f>
        <v>1587.26</v>
      </c>
      <c r="K340" s="342">
        <f t="shared" ca="1" si="103"/>
        <v>93.368235294117653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IFERROR(__xludf.DUMMYFUNCTION("IMPORTRANGE(""https://docs.google.com/spreadsheets/d/11923uPwbBZFjjGgGUA6NLw09EwE0CqkOc4q9oUmW1yo/edit?usp=sharing"",""พิจิตร!J236"")"),469)</f>
        <v>469</v>
      </c>
      <c r="K341" s="342">
        <f t="shared" ca="1" si="103"/>
        <v>88.490566037735846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IFERROR(__xludf.DUMMYFUNCTION("IMPORTRANGE(""https://docs.google.com/spreadsheets/d/11923uPwbBZFjjGgGUA6NLw09EwE0CqkOc4q9oUmW1yo/edit?usp=sharing"",""พิจิตร!J237"")"),6567.37)</f>
        <v>6567.37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IFERROR(__xludf.DUMMYFUNCTION("IMPORTRANGE(""https://docs.google.com/spreadsheets/d/11923uPwbBZFjjGgGUA6NLw09EwE0CqkOc4q9oUmW1yo/edit?usp=sharing"",""พิจิตร!J240"")"),432)</f>
        <v>432</v>
      </c>
      <c r="K345" s="342">
        <f t="shared" ca="1" si="103"/>
        <v>81.509433962264154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IFERROR(__xludf.DUMMYFUNCTION("IMPORTRANGE(""https://docs.google.com/spreadsheets/d/11923uPwbBZFjjGgGUA6NLw09EwE0CqkOc4q9oUmW1yo/edit?usp=sharing"",""พิจิตร!J241"")"),5928.09)</f>
        <v>5928.09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IFERROR(__xludf.DUMMYFUNCTION("IMPORTRANGE(""https://docs.google.com/spreadsheets/d/11923uPwbBZFjjGgGUA6NLw09EwE0CqkOc4q9oUmW1yo/edit?usp=sharing"",""พิจิตร!L242"")"),2017067)</f>
        <v>2017067</v>
      </c>
      <c r="M347" s="357"/>
      <c r="N347" s="357">
        <f ca="1">IFERROR(__xludf.DUMMYFUNCTION("IMPORTRANGE(""https://docs.google.com/spreadsheets/d/11923uPwbBZFjjGgGUA6NLw09EwE0CqkOc4q9oUmW1yo/edit?usp=sharing"",""พิจิตร!M242"")"),1505510.12)</f>
        <v>1505510.12</v>
      </c>
      <c r="O347" s="357">
        <f ca="1">+IF(L347&gt;0,N347*100/L347,0)</f>
        <v>74.638577697220768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IFERROR(__xludf.DUMMYFUNCTION("IMPORTRANGE(""https://docs.google.com/spreadsheets/d/11923uPwbBZFjjGgGUA6NLw09EwE0CqkOc4q9oUmW1yo/edit?usp=sharing"",""พิจิตร!L244"")"),419250)</f>
        <v>419250</v>
      </c>
      <c r="M349" s="372"/>
      <c r="N349" s="372">
        <f ca="1">IFERROR(__xludf.DUMMYFUNCTION("IMPORTRANGE(""https://docs.google.com/spreadsheets/d/11923uPwbBZFjjGgGUA6NLw09EwE0CqkOc4q9oUmW1yo/edit?usp=sharing"",""พิจิตร!M244"")"),376307.7)</f>
        <v>376307.7</v>
      </c>
      <c r="O349" s="372">
        <f ca="1">+IF(L349&gt;0,N349*100/L349,0)</f>
        <v>89.75735241502683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IFERROR(__xludf.DUMMYFUNCTION("IMPORTRANGE(""https://docs.google.com/spreadsheets/d/11923uPwbBZFjjGgGUA6NLw09EwE0CqkOc4q9oUmW1yo/edit?usp=sharing"",""พิจิตร!L247"")"),419250)</f>
        <v>419250</v>
      </c>
      <c r="M352" s="165"/>
      <c r="N352" s="164">
        <f ca="1">IFERROR(__xludf.DUMMYFUNCTION("IMPORTRANGE(""https://docs.google.com/spreadsheets/d/11923uPwbBZFjjGgGUA6NLw09EwE0CqkOc4q9oUmW1yo/edit?usp=sharing"",""พิจิตร!M247"")"),376307.7)</f>
        <v>376307.7</v>
      </c>
      <c r="O352" s="165">
        <f t="shared" ca="1" si="105"/>
        <v>89.75735241502683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IFERROR(__xludf.DUMMYFUNCTION("IMPORTRANGE(""https://docs.google.com/spreadsheets/d/11923uPwbBZFjjGgGUA6NLw09EwE0CqkOc4q9oUmW1yo/edit?usp=sharing"",""พิจิตร!L249"")"),419250)</f>
        <v>419250</v>
      </c>
      <c r="M354" s="168"/>
      <c r="N354" s="167">
        <f ca="1">IFERROR(__xludf.DUMMYFUNCTION("IMPORTRANGE(""https://docs.google.com/spreadsheets/d/11923uPwbBZFjjGgGUA6NLw09EwE0CqkOc4q9oUmW1yo/edit?usp=sharing"",""พิจิตร!M249"")"),376307.7)</f>
        <v>376307.7</v>
      </c>
      <c r="O354" s="168">
        <f t="shared" ca="1" si="105"/>
        <v>89.75735241502683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IFERROR(__xludf.DUMMYFUNCTION("IMPORTRANGE(""https://docs.google.com/spreadsheets/d/11923uPwbBZFjjGgGUA6NLw09EwE0CqkOc4q9oUmW1yo/edit?usp=sharing"",""พิจิตร!M252"")"),142051.7)</f>
        <v>142051.70000000001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IFERROR(__xludf.DUMMYFUNCTION("IMPORTRANGE(""https://docs.google.com/spreadsheets/d/11923uPwbBZFjjGgGUA6NLw09EwE0CqkOc4q9oUmW1yo/edit?usp=sharing"",""พิจิตร!M253"")"),22380)</f>
        <v>22380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IFERROR(__xludf.DUMMYFUNCTION("IMPORTRANGE(""https://docs.google.com/spreadsheets/d/11923uPwbBZFjjGgGUA6NLw09EwE0CqkOc4q9oUmW1yo/edit?usp=sharing"",""พิจิตร!M275"")"),167827)</f>
        <v>167827</v>
      </c>
      <c r="O380" s="372">
        <f ca="1">+IF(L380&gt;0,N380*100/L380,0)</f>
        <v>80.857101560994408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IFERROR(__xludf.DUMMYFUNCTION("IMPORTRANGE(""https://docs.google.com/spreadsheets/d/11923uPwbBZFjjGgGUA6NLw09EwE0CqkOc4q9oUmW1yo/edit?usp=sharing"",""พิจิตร!M278"")"),167827)</f>
        <v>167827</v>
      </c>
      <c r="O383" s="165">
        <f t="shared" ca="1" si="109"/>
        <v>80.857101560994408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IFERROR(__xludf.DUMMYFUNCTION("IMPORTRANGE(""https://docs.google.com/spreadsheets/d/11923uPwbBZFjjGgGUA6NLw09EwE0CqkOc4q9oUmW1yo/edit?usp=sharing"",""พิจิตร!M280"")"),167827)</f>
        <v>167827</v>
      </c>
      <c r="O385" s="168">
        <f t="shared" ca="1" si="109"/>
        <v>80.857101560994408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IFERROR(__xludf.DUMMYFUNCTION("IMPORTRANGE(""https://docs.google.com/spreadsheets/d/11923uPwbBZFjjGgGUA6NLw09EwE0CqkOc4q9oUmW1yo/edit?usp=sharing"",""พิจิตร!M284"")"),15211)</f>
        <v>15211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IFERROR(__xludf.DUMMYFUNCTION("IMPORTRANGE(""https://docs.google.com/spreadsheets/d/11923uPwbBZFjjGgGUA6NLw09EwE0CqkOc4q9oUmW1yo/edit?usp=sharing"",""พิจิตร!M296"")"),161805)</f>
        <v>161805</v>
      </c>
      <c r="O401" s="372">
        <f ca="1">+IF(L401&gt;0,N401*100/L401,0)</f>
        <v>82.595712098009187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IFERROR(__xludf.DUMMYFUNCTION("IMPORTRANGE(""https://docs.google.com/spreadsheets/d/11923uPwbBZFjjGgGUA6NLw09EwE0CqkOc4q9oUmW1yo/edit?usp=sharing"",""พิจิตร!M299"")"),161805)</f>
        <v>161805</v>
      </c>
      <c r="O404" s="168">
        <f t="shared" ca="1" si="112"/>
        <v>82.595712098009187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IFERROR(__xludf.DUMMYFUNCTION("IMPORTRANGE(""https://docs.google.com/spreadsheets/d/11923uPwbBZFjjGgGUA6NLw09EwE0CqkOc4q9oUmW1yo/edit?usp=sharing"",""พิจิตร!M301"")"),161805)</f>
        <v>161805</v>
      </c>
      <c r="O406" s="168">
        <f t="shared" ca="1" si="112"/>
        <v>82.595712098009187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IFERROR(__xludf.DUMMYFUNCTION("IMPORTRANGE(""https://docs.google.com/spreadsheets/d/11923uPwbBZFjjGgGUA6NLw09EwE0CqkOc4q9oUmW1yo/edit?usp=sharing"",""พิจิตร!M305"")"),21656)</f>
        <v>21656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IFERROR(__xludf.DUMMYFUNCTION("IMPORTRANGE(""https://docs.google.com/spreadsheets/d/11923uPwbBZFjjGgGUA6NLw09EwE0CqkOc4q9oUmW1yo/edit?usp=sharing"",""พิจิตร!M330"")"),80956)</f>
        <v>80956</v>
      </c>
      <c r="O435" s="411">
        <f t="shared" ref="O435:O439" ca="1" si="114">+IF(L435&gt;0,N435*100/L435,0)</f>
        <v>76.37358490566038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IFERROR(__xludf.DUMMYFUNCTION("IMPORTRANGE(""https://docs.google.com/spreadsheets/d/11923uPwbBZFjjGgGUA6NLw09EwE0CqkOc4q9oUmW1yo/edit?usp=sharing"",""พิจิตร!M332"")"),80956)</f>
        <v>80956</v>
      </c>
      <c r="O437" s="168">
        <f t="shared" ca="1" si="114"/>
        <v>76.37358490566038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IFERROR(__xludf.DUMMYFUNCTION("IMPORTRANGE(""https://docs.google.com/spreadsheets/d/11923uPwbBZFjjGgGUA6NLw09EwE0CqkOc4q9oUmW1yo/edit?usp=sharing"",""พิจิตร!M334"")"),80956)</f>
        <v>80956</v>
      </c>
      <c r="O439" s="168">
        <f t="shared" ca="1" si="114"/>
        <v>76.37358490566038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IFERROR(__xludf.DUMMYFUNCTION("IMPORTRANGE(""https://docs.google.com/spreadsheets/d/11923uPwbBZFjjGgGUA6NLw09EwE0CqkOc4q9oUmW1yo/edit?usp=sharing"",""พิจิตร!M338"")"),48765)</f>
        <v>48765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IFERROR(__xludf.DUMMYFUNCTION("IMPORTRANGE(""https://docs.google.com/spreadsheets/d/11923uPwbBZFjjGgGUA6NLw09EwE0CqkOc4q9oUmW1yo/edit?usp=sharing"",""พิจิตร!L350"")"),561237)</f>
        <v>561237</v>
      </c>
      <c r="M455" s="372"/>
      <c r="N455" s="372">
        <f ca="1">IFERROR(__xludf.DUMMYFUNCTION("IMPORTRANGE(""https://docs.google.com/spreadsheets/d/11923uPwbBZFjjGgGUA6NLw09EwE0CqkOc4q9oUmW1yo/edit?usp=sharing"",""พิจิตร!M350"")"),281464.78)</f>
        <v>281464.78000000003</v>
      </c>
      <c r="O455" s="372">
        <f t="shared" ref="O455:O459" ca="1" si="116">+IF(L455&gt;0,N455*100/L455,0)</f>
        <v>50.150788347881559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IFERROR(__xludf.DUMMYFUNCTION("IMPORTRANGE(""https://docs.google.com/spreadsheets/d/11923uPwbBZFjjGgGUA6NLw09EwE0CqkOc4q9oUmW1yo/edit?usp=sharing"",""พิจิตร!L352"")"),561237)</f>
        <v>561237</v>
      </c>
      <c r="M457" s="165"/>
      <c r="N457" s="168">
        <f ca="1">IFERROR(__xludf.DUMMYFUNCTION("IMPORTRANGE(""https://docs.google.com/spreadsheets/d/11923uPwbBZFjjGgGUA6NLw09EwE0CqkOc4q9oUmW1yo/edit?usp=sharing"",""พิจิตร!M352"")"),281464.78)</f>
        <v>281464.78000000003</v>
      </c>
      <c r="O457" s="168">
        <f t="shared" ca="1" si="116"/>
        <v>50.150788347881559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IFERROR(__xludf.DUMMYFUNCTION("IMPORTRANGE(""https://docs.google.com/spreadsheets/d/11923uPwbBZFjjGgGUA6NLw09EwE0CqkOc4q9oUmW1yo/edit?usp=sharing"",""พิจิตร!L354"")"),561237)</f>
        <v>561237</v>
      </c>
      <c r="M459" s="168"/>
      <c r="N459" s="168">
        <f ca="1">IFERROR(__xludf.DUMMYFUNCTION("IMPORTRANGE(""https://docs.google.com/spreadsheets/d/11923uPwbBZFjjGgGUA6NLw09EwE0CqkOc4q9oUmW1yo/edit?usp=sharing"",""พิจิตร!M354"")"),281464.78)</f>
        <v>281464.78000000003</v>
      </c>
      <c r="O459" s="168">
        <f t="shared" ca="1" si="116"/>
        <v>50.150788347881559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IFERROR(__xludf.DUMMYFUNCTION("IMPORTRANGE(""https://docs.google.com/spreadsheets/d/11923uPwbBZFjjGgGUA6NLw09EwE0CqkOc4q9oUmW1yo/edit?usp=sharing"",""พิจิตร!M357"")"),125346.78)</f>
        <v>125346.78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IFERROR(__xludf.DUMMYFUNCTION("IMPORTRANGE(""https://docs.google.com/spreadsheets/d/11923uPwbBZFjjGgGUA6NLw09EwE0CqkOc4q9oUmW1yo/edit?usp=sharing"",""พิจิตร!M358"")"),156118)</f>
        <v>156118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IFERROR(__xludf.DUMMYFUNCTION("IMPORTRANGE(""https://docs.google.com/spreadsheets/d/11923uPwbBZFjjGgGUA6NLw09EwE0CqkOc4q9oUmW1yo/edit?usp=sharing"",""พิจิตร!J392"")"),1124.21)</f>
        <v>1124.21</v>
      </c>
      <c r="K497" s="444">
        <f t="shared" ca="1" si="117"/>
        <v>100.01868327402136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IFERROR(__xludf.DUMMYFUNCTION("IMPORTRANGE(""https://docs.google.com/spreadsheets/d/11923uPwbBZFjjGgGUA6NLw09EwE0CqkOc4q9oUmW1yo/edit?usp=sharing"",""พิจิตร!J393"")"),1124.21)</f>
        <v>1124.21</v>
      </c>
      <c r="K498" s="163">
        <f t="shared" ca="1" si="117"/>
        <v>100.01868327402136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IFERROR(__xludf.DUMMYFUNCTION("IMPORTRANGE(""https://docs.google.com/spreadsheets/d/11923uPwbBZFjjGgGUA6NLw09EwE0CqkOc4q9oUmW1yo/edit?usp=sharing"",""พิจิตร!J394"")"),58)</f>
        <v>58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IFERROR(__xludf.DUMMYFUNCTION("IMPORTRANGE(""https://docs.google.com/spreadsheets/d/11923uPwbBZFjjGgGUA6NLw09EwE0CqkOc4q9oUmW1yo/edit?usp=sharing"",""พิจิตร!J395"")"),1078.34)</f>
        <v>1078.3399999999999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IFERROR(__xludf.DUMMYFUNCTION("IMPORTRANGE(""https://docs.google.com/spreadsheets/d/11923uPwbBZFjjGgGUA6NLw09EwE0CqkOc4q9oUmW1yo/edit?usp=sharing"",""พิจิตร!J396"")"),54)</f>
        <v>54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IFERROR(__xludf.DUMMYFUNCTION("IMPORTRANGE(""https://docs.google.com/spreadsheets/d/11923uPwbBZFjjGgGUA6NLw09EwE0CqkOc4q9oUmW1yo/edit?usp=sharing"",""พิจิตร!J397"")"),979.58)</f>
        <v>979.58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IFERROR(__xludf.DUMMYFUNCTION("IMPORTRANGE(""https://docs.google.com/spreadsheets/d/11923uPwbBZFjjGgGUA6NLw09EwE0CqkOc4q9oUmW1yo/edit?usp=sharing"",""พิจิตร!J398"")"),51)</f>
        <v>51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IFERROR(__xludf.DUMMYFUNCTION("IMPORTRANGE(""https://docs.google.com/spreadsheets/d/11923uPwbBZFjjGgGUA6NLw09EwE0CqkOc4q9oUmW1yo/edit?usp=sharing"",""พิจิตร!J399"")"),98.76)</f>
        <v>98.76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IFERROR(__xludf.DUMMYFUNCTION("IMPORTRANGE(""https://docs.google.com/spreadsheets/d/11923uPwbBZFjjGgGUA6NLw09EwE0CqkOc4q9oUmW1yo/edit?usp=sharing"",""พิจิตร!J403"")"),45.87)</f>
        <v>45.87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IFERROR(__xludf.DUMMYFUNCTION("IMPORTRANGE(""https://docs.google.com/spreadsheets/d/11923uPwbBZFjjGgGUA6NLw09EwE0CqkOc4q9oUmW1yo/edit?usp=sharing"",""พิจิตร!J405"")"),38.58)</f>
        <v>38.58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IFERROR(__xludf.DUMMYFUNCTION("IMPORTRANGE(""https://docs.google.com/spreadsheets/d/11923uPwbBZFjjGgGUA6NLw09EwE0CqkOc4q9oUmW1yo/edit?usp=sharing"",""พิจิตร!J406"")"),3)</f>
        <v>3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IFERROR(__xludf.DUMMYFUNCTION("IMPORTRANGE(""https://docs.google.com/spreadsheets/d/11923uPwbBZFjjGgGUA6NLw09EwE0CqkOc4q9oUmW1yo/edit?usp=sharing"",""พิจิตร!J407"")"),7.29)</f>
        <v>7.29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IFERROR(__xludf.DUMMYFUNCTION("IMPORTRANGE(""https://docs.google.com/spreadsheets/d/11923uPwbBZFjjGgGUA6NLw09EwE0CqkOc4q9oUmW1yo/edit?usp=sharing"",""พิจิตร!J408"")"),1)</f>
        <v>1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IFERROR(__xludf.DUMMYFUNCTION("IMPORTRANGE(""https://docs.google.com/spreadsheets/d/11923uPwbBZFjjGgGUA6NLw09EwE0CqkOc4q9oUmW1yo/edit?usp=sharing"",""พิจิตร!J420"")"),106.35)</f>
        <v>106.35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IFERROR(__xludf.DUMMYFUNCTION("IMPORTRANGE(""https://docs.google.com/spreadsheets/d/11923uPwbBZFjjGgGUA6NLw09EwE0CqkOc4q9oUmW1yo/edit?usp=sharing"",""พิจิตร!J421"")"),30)</f>
        <v>30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IFERROR(__xludf.DUMMYFUNCTION("IMPORTRANGE(""https://docs.google.com/spreadsheets/d/11923uPwbBZFjjGgGUA6NLw09EwE0CqkOc4q9oUmW1yo/edit?usp=sharing"",""พิจิตร!J422"")"),1.61)</f>
        <v>1.61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IFERROR(__xludf.DUMMYFUNCTION("IMPORTRANGE(""https://docs.google.com/spreadsheets/d/11923uPwbBZFjjGgGUA6NLw09EwE0CqkOc4q9oUmW1yo/edit?usp=sharing"",""พิจิตร!J424"")"),104.74)</f>
        <v>104.74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IFERROR(__xludf.DUMMYFUNCTION("IMPORTRANGE(""https://docs.google.com/spreadsheets/d/11923uPwbBZFjjGgGUA6NLw09EwE0CqkOc4q9oUmW1yo/edit?usp=sharing"",""พิจิตร!L428"")"),46840)</f>
        <v>46840</v>
      </c>
      <c r="M533" s="411"/>
      <c r="N533" s="411">
        <f ca="1">IFERROR(__xludf.DUMMYFUNCTION("IMPORTRANGE(""https://docs.google.com/spreadsheets/d/11923uPwbBZFjjGgGUA6NLw09EwE0CqkOc4q9oUmW1yo/edit?usp=sharing"",""พิจิตร!M428"")"),27901)</f>
        <v>27901</v>
      </c>
      <c r="O533" s="411">
        <f t="shared" ref="O533:O537" ca="1" si="118">+IF(L533&gt;0,N533*100/L533,0)</f>
        <v>59.566609735268997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IFERROR(__xludf.DUMMYFUNCTION("IMPORTRANGE(""https://docs.google.com/spreadsheets/d/11923uPwbBZFjjGgGUA6NLw09EwE0CqkOc4q9oUmW1yo/edit?usp=sharing"",""พิจิตร!L430"")"),46840)</f>
        <v>46840</v>
      </c>
      <c r="M535" s="165"/>
      <c r="N535" s="168">
        <f ca="1">IFERROR(__xludf.DUMMYFUNCTION("IMPORTRANGE(""https://docs.google.com/spreadsheets/d/11923uPwbBZFjjGgGUA6NLw09EwE0CqkOc4q9oUmW1yo/edit?usp=sharing"",""พิจิตร!M430"")"),27901)</f>
        <v>27901</v>
      </c>
      <c r="O535" s="168">
        <f t="shared" ca="1" si="118"/>
        <v>59.566609735268997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IFERROR(__xludf.DUMMYFUNCTION("IMPORTRANGE(""https://docs.google.com/spreadsheets/d/11923uPwbBZFjjGgGUA6NLw09EwE0CqkOc4q9oUmW1yo/edit?usp=sharing"",""พิจิตร!L432"")"),46840)</f>
        <v>46840</v>
      </c>
      <c r="M537" s="168"/>
      <c r="N537" s="168">
        <f ca="1">IFERROR(__xludf.DUMMYFUNCTION("IMPORTRANGE(""https://docs.google.com/spreadsheets/d/11923uPwbBZFjjGgGUA6NLw09EwE0CqkOc4q9oUmW1yo/edit?usp=sharing"",""พิจิตร!M432"")"),27901)</f>
        <v>27901</v>
      </c>
      <c r="O537" s="168">
        <f t="shared" ca="1" si="118"/>
        <v>59.566609735268997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IFERROR(__xludf.DUMMYFUNCTION("IMPORTRANGE(""https://docs.google.com/spreadsheets/d/11923uPwbBZFjjGgGUA6NLw09EwE0CqkOc4q9oUmW1yo/edit?usp=sharing"",""พิจิตร!M433"")"),26901)</f>
        <v>26901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IFERROR(__xludf.DUMMYFUNCTION("IMPORTRANGE(""https://docs.google.com/spreadsheets/d/11923uPwbBZFjjGgGUA6NLw09EwE0CqkOc4q9oUmW1yo/edit?usp=sharing"",""พิจิตร!J459"")"),1520)</f>
        <v>1520</v>
      </c>
      <c r="K564" s="371">
        <f ca="1">IF(I564&gt;0,J564*100/I564,0)</f>
        <v>138.18181818181819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IFERROR(__xludf.DUMMYFUNCTION("IMPORTRANGE(""https://docs.google.com/spreadsheets/d/11923uPwbBZFjjGgGUA6NLw09EwE0CqkOc4q9oUmW1yo/edit?usp=sharing"",""พิจิตร!M459"")"),109156.35)</f>
        <v>109156.35</v>
      </c>
      <c r="O564" s="372">
        <f t="shared" ref="O564:O568" ca="1" si="122">+IF(L564&gt;0,N564*100/L564,0)</f>
        <v>86.577054251269033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IFERROR(__xludf.DUMMYFUNCTION("IMPORTRANGE(""https://docs.google.com/spreadsheets/d/11923uPwbBZFjjGgGUA6NLw09EwE0CqkOc4q9oUmW1yo/edit?usp=sharing"",""พิจิตร!M461"")"),109156.35)</f>
        <v>109156.35</v>
      </c>
      <c r="O566" s="168">
        <f t="shared" ca="1" si="122"/>
        <v>86.577054251269033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IFERROR(__xludf.DUMMYFUNCTION("IMPORTRANGE(""https://docs.google.com/spreadsheets/d/11923uPwbBZFjjGgGUA6NLw09EwE0CqkOc4q9oUmW1yo/edit?usp=sharing"",""พิจิตร!M463"")"),109156.35)</f>
        <v>109156.35</v>
      </c>
      <c r="O568" s="168">
        <f t="shared" ca="1" si="122"/>
        <v>86.577054251269033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IFERROR(__xludf.DUMMYFUNCTION("IMPORTRANGE(""https://docs.google.com/spreadsheets/d/11923uPwbBZFjjGgGUA6NLw09EwE0CqkOc4q9oUmW1yo/edit?usp=sharing"",""พิจิตร!M466"")"),89975.35)</f>
        <v>89975.35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IFERROR(__xludf.DUMMYFUNCTION("IMPORTRANGE(""https://docs.google.com/spreadsheets/d/11923uPwbBZFjjGgGUA6NLw09EwE0CqkOc4q9oUmW1yo/edit?usp=sharing"",""พิจิตร!M467"")"),19181)</f>
        <v>19181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IFERROR(__xludf.DUMMYFUNCTION("IMPORTRANGE(""https://docs.google.com/spreadsheets/d/11923uPwbBZFjjGgGUA6NLw09EwE0CqkOc4q9oUmW1yo/edit?usp=sharing"",""พิจิตร!J468"")"),1520)</f>
        <v>1520</v>
      </c>
      <c r="K573" s="201">
        <f ca="1">IF(I573&gt;0,J573*100/I573,0)</f>
        <v>138.18181818181819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IFERROR(__xludf.DUMMYFUNCTION("IMPORTRANGE(""https://docs.google.com/spreadsheets/d/11923uPwbBZFjjGgGUA6NLw09EwE0CqkOc4q9oUmW1yo/edit?usp=sharing"",""พิจิตร!J471"")"),269)</f>
        <v>269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IFERROR(__xludf.DUMMYFUNCTION("IMPORTRANGE(""https://docs.google.com/spreadsheets/d/11923uPwbBZFjjGgGUA6NLw09EwE0CqkOc4q9oUmW1yo/edit?usp=sharing"",""พิจิตร!J472"")"),1251)</f>
        <v>1251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IFERROR(__xludf.DUMMYFUNCTION("IMPORTRANGE(""https://docs.google.com/spreadsheets/d/11923uPwbBZFjjGgGUA6NLw09EwE0CqkOc4q9oUmW1yo/edit?usp=sharing"",""พิจิตร!J475"")"),99)</f>
        <v>99</v>
      </c>
      <c r="K580" s="371">
        <f ca="1">IF(I580&gt;0,J580*100/I580,0)</f>
        <v>49.5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IFERROR(__xludf.DUMMYFUNCTION("IMPORTRANGE(""https://docs.google.com/spreadsheets/d/11923uPwbBZFjjGgGUA6NLw09EwE0CqkOc4q9oUmW1yo/edit?usp=sharing"",""พิจิตร!M475"")"),298298.29)</f>
        <v>298298.28999999998</v>
      </c>
      <c r="O580" s="372">
        <f t="shared" ref="O580:O584" ca="1" si="124">+IF(L580&gt;0,N580*100/L580,0)</f>
        <v>84.647641884222466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IFERROR(__xludf.DUMMYFUNCTION("IMPORTRANGE(""https://docs.google.com/spreadsheets/d/11923uPwbBZFjjGgGUA6NLw09EwE0CqkOc4q9oUmW1yo/edit?usp=sharing"",""พิจิตร!M477"")"),298298.29)</f>
        <v>298298.28999999998</v>
      </c>
      <c r="O582" s="168">
        <f t="shared" ca="1" si="124"/>
        <v>84.647641884222466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IFERROR(__xludf.DUMMYFUNCTION("IMPORTRANGE(""https://docs.google.com/spreadsheets/d/11923uPwbBZFjjGgGUA6NLw09EwE0CqkOc4q9oUmW1yo/edit?usp=sharing"",""พิจิตร!M479"")"),298298.29)</f>
        <v>298298.28999999998</v>
      </c>
      <c r="O584" s="168">
        <f t="shared" ca="1" si="124"/>
        <v>84.647641884222466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IFERROR(__xludf.DUMMYFUNCTION("IMPORTRANGE(""https://docs.google.com/spreadsheets/d/11923uPwbBZFjjGgGUA6NLw09EwE0CqkOc4q9oUmW1yo/edit?usp=sharing"",""พิจิตร!M482"")"),123389.24)</f>
        <v>123389.24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IFERROR(__xludf.DUMMYFUNCTION("IMPORTRANGE(""https://docs.google.com/spreadsheets/d/11923uPwbBZFjjGgGUA6NLw09EwE0CqkOc4q9oUmW1yo/edit?usp=sharing"",""พิจิตร!M483"")"),174909.05)</f>
        <v>174909.05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IFERROR(__xludf.DUMMYFUNCTION("IMPORTRANGE(""https://docs.google.com/spreadsheets/d/11923uPwbBZFjjGgGUA6NLw09EwE0CqkOc4q9oUmW1yo/edit?usp=sharing"",""พิจิตร!J484"")"),201)</f>
        <v>201</v>
      </c>
      <c r="K589" s="163">
        <f t="shared" ref="K589:K596" ca="1" si="125">IF(I589&gt;0,J589*100/I589,0)</f>
        <v>100.5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IFERROR(__xludf.DUMMYFUNCTION("IMPORTRANGE(""https://docs.google.com/spreadsheets/d/11923uPwbBZFjjGgGUA6NLw09EwE0CqkOc4q9oUmW1yo/edit?usp=sharing"",""พิจิตร!J485"")"),146.2)</f>
        <v>146.19999999999999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IFERROR(__xludf.DUMMYFUNCTION("IMPORTRANGE(""https://docs.google.com/spreadsheets/d/11923uPwbBZFjjGgGUA6NLw09EwE0CqkOc4q9oUmW1yo/edit?usp=sharing"",""พิจิตร!J486"")"),104)</f>
        <v>104</v>
      </c>
      <c r="K591" s="163">
        <f t="shared" ca="1" si="125"/>
        <v>52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IFERROR(__xludf.DUMMYFUNCTION("IMPORTRANGE(""https://docs.google.com/spreadsheets/d/11923uPwbBZFjjGgGUA6NLw09EwE0CqkOc4q9oUmW1yo/edit?usp=sharing"",""พิจิตร!J487"")"),66.16)</f>
        <v>66.16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IFERROR(__xludf.DUMMYFUNCTION("IMPORTRANGE(""https://docs.google.com/spreadsheets/d/11923uPwbBZFjjGgGUA6NLw09EwE0CqkOc4q9oUmW1yo/edit?usp=sharing"",""พิจิตร!J488"")"),125)</f>
        <v>125</v>
      </c>
      <c r="K593" s="163">
        <f t="shared" ca="1" si="125"/>
        <v>62.5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IFERROR(__xludf.DUMMYFUNCTION("IMPORTRANGE(""https://docs.google.com/spreadsheets/d/11923uPwbBZFjjGgGUA6NLw09EwE0CqkOc4q9oUmW1yo/edit?usp=sharing"",""พิจิตร!J489"")"),80.21)</f>
        <v>80.209999999999994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IFERROR(__xludf.DUMMYFUNCTION("IMPORTRANGE(""https://docs.google.com/spreadsheets/d/11923uPwbBZFjjGgGUA6NLw09EwE0CqkOc4q9oUmW1yo/edit?usp=sharing"",""พิจิตร!J490"")"),99)</f>
        <v>99</v>
      </c>
      <c r="K595" s="163">
        <f t="shared" ca="1" si="125"/>
        <v>49.5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IFERROR(__xludf.DUMMYFUNCTION("IMPORTRANGE(""https://docs.google.com/spreadsheets/d/11923uPwbBZFjjGgGUA6NLw09EwE0CqkOc4q9oUmW1yo/edit?usp=sharing"",""พิจิตร!J491"")"),58.51)</f>
        <v>58.51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99.666666666666671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99.666666666666671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99.666666666666671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IFERROR(__xludf.DUMMYFUNCTION("IMPORTRANGE(""https://docs.google.com/spreadsheets/d/11923uPwbBZFjjGgGUA6NLw09EwE0CqkOc4q9oUmW1yo/edit?usp=sharing"",""พิจิตร!I523"")"),2400250)</f>
        <v>2400250</v>
      </c>
      <c r="J628" s="341">
        <f ca="1">IFERROR(__xludf.DUMMYFUNCTION("IMPORTRANGE(""https://docs.google.com/spreadsheets/d/11923uPwbBZFjjGgGUA6NLw09EwE0CqkOc4q9oUmW1yo/edit?usp=sharing"",""พิจิตร!J523"")"),2253450)</f>
        <v>2253450</v>
      </c>
      <c r="K628" s="342">
        <f t="shared" ref="K628:K635" ca="1" si="129">IF(I628&gt;0,J628*100/I628,0)</f>
        <v>93.883970419747939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IFERROR(__xludf.DUMMYFUNCTION("IMPORTRANGE(""https://docs.google.com/spreadsheets/d/11923uPwbBZFjjGgGUA6NLw09EwE0CqkOc4q9oUmW1yo/edit?usp=sharing"",""พิจิตร!I524"")"),89)</f>
        <v>89</v>
      </c>
      <c r="J629" s="341">
        <f ca="1">IFERROR(__xludf.DUMMYFUNCTION("IMPORTRANGE(""https://docs.google.com/spreadsheets/d/11923uPwbBZFjjGgGUA6NLw09EwE0CqkOc4q9oUmW1yo/edit?usp=sharing"",""พิจิตร!J524"")"),82)</f>
        <v>82</v>
      </c>
      <c r="K629" s="342">
        <f t="shared" ca="1" si="129"/>
        <v>92.134831460674164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IFERROR(__xludf.DUMMYFUNCTION("IMPORTRANGE(""https://docs.google.com/spreadsheets/d/11923uPwbBZFjjGgGUA6NLw09EwE0CqkOc4q9oUmW1yo/edit?usp=sharing"",""พิจิตร!J525"")"),85360.06)</f>
        <v>85360.06</v>
      </c>
      <c r="K630" s="342">
        <f t="shared" ca="1" si="129"/>
        <v>16.7113575090541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IFERROR(__xludf.DUMMYFUNCTION("IMPORTRANGE(""https://docs.google.com/spreadsheets/d/11923uPwbBZFjjGgGUA6NLw09EwE0CqkOc4q9oUmW1yo/edit?usp=sharing"",""พิจิตร!J526"")"),23)</f>
        <v>23</v>
      </c>
      <c r="K631" s="342">
        <f t="shared" ca="1" si="129"/>
        <v>79.310344827586206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IFERROR(__xludf.DUMMYFUNCTION("IMPORTRANGE(""https://docs.google.com/spreadsheets/d/11923uPwbBZFjjGgGUA6NLw09EwE0CqkOc4q9oUmW1yo/edit?usp=sharing"",""พิจิตร!J527"")"),3096600.15)</f>
        <v>3096600.15</v>
      </c>
      <c r="K632" s="342">
        <f t="shared" ca="1" si="129"/>
        <v>50.426219268257071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IFERROR(__xludf.DUMMYFUNCTION("IMPORTRANGE(""https://docs.google.com/spreadsheets/d/11923uPwbBZFjjGgGUA6NLw09EwE0CqkOc4q9oUmW1yo/edit?usp=sharing"",""พิจิตร!J528"")"),454)</f>
        <v>454</v>
      </c>
      <c r="K633" s="342">
        <f t="shared" ca="1" si="129"/>
        <v>94.190871369294612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IFERROR(__xludf.DUMMYFUNCTION("IMPORTRANGE(""https://docs.google.com/spreadsheets/d/11923uPwbBZFjjGgGUA6NLw09EwE0CqkOc4q9oUmW1yo/edit?usp=sharing"",""พิจิตร!I529"")"),2370000)</f>
        <v>2370000</v>
      </c>
      <c r="J634" s="341">
        <f ca="1">IFERROR(__xludf.DUMMYFUNCTION("IMPORTRANGE(""https://docs.google.com/spreadsheets/d/11923uPwbBZFjjGgGUA6NLw09EwE0CqkOc4q9oUmW1yo/edit?usp=sharing"",""พิจิตร!J529"")"),2370000)</f>
        <v>2370000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IFERROR(__xludf.DUMMYFUNCTION("IMPORTRANGE(""https://docs.google.com/spreadsheets/d/11923uPwbBZFjjGgGUA6NLw09EwE0CqkOc4q9oUmW1yo/edit?usp=sharing"",""พิจิตร!I530"")"),88)</f>
        <v>88</v>
      </c>
      <c r="J635" s="505">
        <f ca="1">IFERROR(__xludf.DUMMYFUNCTION("IMPORTRANGE(""https://docs.google.com/spreadsheets/d/11923uPwbBZFjjGgGUA6NLw09EwE0CqkOc4q9oUmW1yo/edit?usp=sharing"",""พิจิตร!J530"")"),87)</f>
        <v>87</v>
      </c>
      <c r="K635" s="487">
        <f t="shared" ca="1" si="129"/>
        <v>98.86363636363636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IFERROR(__xludf.DUMMYFUNCTION("IMPORTRANGE(""https://docs.google.com/spreadsheets/d/11923uPwbBZFjjGgGUA6NLw09EwE0CqkOc4q9oUmW1yo/edit?usp=sharing"",""พิจิตร!J542"")"),1)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IFERROR(__xludf.DUMMYFUNCTION("IMPORTRANGE(""https://docs.google.com/spreadsheets/d/11923uPwbBZFjjGgGUA6NLw09EwE0CqkOc4q9oUmW1yo/edit?usp=sharing"",""พิจิตร!J560"")"),4)</f>
        <v>4</v>
      </c>
      <c r="K665" s="537">
        <f ca="1">IF(I665&gt;0,J665*100/I665,0)</f>
        <v>133.33333333333334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IFERROR(__xludf.DUMMYFUNCTION("IMPORTRANGE(""https://docs.google.com/spreadsheets/d/11923uPwbBZFjjGgGUA6NLw09EwE0CqkOc4q9oUmW1yo/edit?usp=sharing"",""พิจิตร!J561"")"),4)</f>
        <v>4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IFERROR(__xludf.DUMMYFUNCTION("IMPORTRANGE(""https://docs.google.com/spreadsheets/d/11923uPwbBZFjjGgGUA6NLw09EwE0CqkOc4q9oUmW1yo/edit?usp=sharing"",""พิจิตร!J562"")"),76.17)</f>
        <v>76.17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IFERROR(__xludf.DUMMYFUNCTION("IMPORTRANGE(""https://docs.google.com/spreadsheets/d/11923uPwbBZFjjGgGUA6NLw09EwE0CqkOc4q9oUmW1yo/edit?usp=sharing"",""พิจิตร!J563"")"),3)</f>
        <v>3</v>
      </c>
      <c r="K668" s="537">
        <f ca="1">IF(I668&gt;0,J668*100/I668,0)</f>
        <v>300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IFERROR(__xludf.DUMMYFUNCTION("IMPORTRANGE(""https://docs.google.com/spreadsheets/d/11923uPwbBZFjjGgGUA6NLw09EwE0CqkOc4q9oUmW1yo/edit?usp=sharing"",""พิจิตร!J564"")"),3)</f>
        <v>3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IFERROR(__xludf.DUMMYFUNCTION("IMPORTRANGE(""https://docs.google.com/spreadsheets/d/11923uPwbBZFjjGgGUA6NLw09EwE0CqkOc4q9oUmW1yo/edit?usp=sharing"",""พิจิตร!J565"")"),43.38)</f>
        <v>43.38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2022-10-10T03:43:47Z</cp:lastPrinted>
  <dcterms:modified xsi:type="dcterms:W3CDTF">2022-10-10T03:53:14Z</dcterms:modified>
</cp:coreProperties>
</file>